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05"/>
  </bookViews>
  <sheets>
    <sheet name="资金分配表" sheetId="3" r:id="rId1"/>
  </sheets>
  <definedNames>
    <definedName name="_xlnm._FilterDatabase" localSheetId="0" hidden="1">资金分配表!$A$6:$AG$49</definedName>
  </definedNames>
  <calcPr calcId="124519"/>
</workbook>
</file>

<file path=xl/calcChain.xml><?xml version="1.0" encoding="utf-8"?>
<calcChain xmlns="http://schemas.openxmlformats.org/spreadsheetml/2006/main">
  <c r="Y49" i="3"/>
  <c r="X49"/>
  <c r="R49"/>
  <c r="S49"/>
  <c r="T49"/>
  <c r="U49"/>
  <c r="V49"/>
  <c r="M49"/>
  <c r="N49"/>
  <c r="O49"/>
  <c r="P49"/>
  <c r="Q49"/>
  <c r="L49"/>
  <c r="I49"/>
  <c r="J49"/>
  <c r="H49"/>
  <c r="C49"/>
  <c r="D49"/>
  <c r="E49"/>
  <c r="F49"/>
  <c r="B49"/>
  <c r="AE49"/>
  <c r="X38"/>
  <c r="U38"/>
  <c r="R38"/>
  <c r="O38"/>
  <c r="L38"/>
  <c r="H38"/>
  <c r="D38"/>
  <c r="X7"/>
  <c r="X8"/>
  <c r="X10"/>
  <c r="X11"/>
  <c r="X12"/>
  <c r="X9"/>
  <c r="X13"/>
  <c r="X14"/>
  <c r="X16"/>
  <c r="X15"/>
  <c r="X18"/>
  <c r="X19"/>
  <c r="X17"/>
  <c r="X20"/>
  <c r="X21"/>
  <c r="X22"/>
  <c r="X23"/>
  <c r="X24"/>
  <c r="X25"/>
  <c r="X26"/>
  <c r="X27"/>
  <c r="X28"/>
  <c r="X29"/>
  <c r="X30"/>
  <c r="X31"/>
  <c r="X32"/>
  <c r="X34"/>
  <c r="X33"/>
  <c r="X35"/>
  <c r="X36"/>
  <c r="X37"/>
  <c r="X6"/>
  <c r="D6"/>
  <c r="U19"/>
  <c r="R19"/>
  <c r="O19"/>
  <c r="L19"/>
  <c r="H19"/>
  <c r="D19"/>
  <c r="D33"/>
  <c r="H33"/>
  <c r="AB49"/>
  <c r="U33"/>
  <c r="R33"/>
  <c r="O33"/>
  <c r="L33"/>
  <c r="U35"/>
  <c r="R35"/>
  <c r="O35"/>
  <c r="L35"/>
  <c r="H35"/>
  <c r="D35"/>
  <c r="U34"/>
  <c r="R34"/>
  <c r="O34"/>
  <c r="L34"/>
  <c r="H34"/>
  <c r="D34"/>
  <c r="U36"/>
  <c r="R36"/>
  <c r="O36"/>
  <c r="L36"/>
  <c r="H36"/>
  <c r="D36"/>
  <c r="U29"/>
  <c r="R29"/>
  <c r="O29"/>
  <c r="L29"/>
  <c r="H29"/>
  <c r="D29"/>
  <c r="U37"/>
  <c r="R37"/>
  <c r="O37"/>
  <c r="L37"/>
  <c r="H37"/>
  <c r="U30"/>
  <c r="R30"/>
  <c r="O30"/>
  <c r="L30"/>
  <c r="H30"/>
  <c r="D30"/>
  <c r="U31"/>
  <c r="R31"/>
  <c r="O31"/>
  <c r="L31"/>
  <c r="H31"/>
  <c r="D31"/>
  <c r="U27"/>
  <c r="R27"/>
  <c r="O27"/>
  <c r="L27"/>
  <c r="H27"/>
  <c r="D27"/>
  <c r="U25"/>
  <c r="R25"/>
  <c r="O25"/>
  <c r="L25"/>
  <c r="H25"/>
  <c r="D25"/>
  <c r="U28"/>
  <c r="R28"/>
  <c r="O28"/>
  <c r="L28"/>
  <c r="H28"/>
  <c r="D28"/>
  <c r="U20"/>
  <c r="R20"/>
  <c r="O20"/>
  <c r="L20"/>
  <c r="H20"/>
  <c r="D20"/>
  <c r="U26"/>
  <c r="R26"/>
  <c r="O26"/>
  <c r="L26"/>
  <c r="H26"/>
  <c r="D26"/>
  <c r="U21"/>
  <c r="R21"/>
  <c r="O21"/>
  <c r="L21"/>
  <c r="H21"/>
  <c r="D21"/>
  <c r="U22"/>
  <c r="R22"/>
  <c r="O22"/>
  <c r="L22"/>
  <c r="H22"/>
  <c r="D22"/>
  <c r="U32"/>
  <c r="R32"/>
  <c r="O32"/>
  <c r="L32"/>
  <c r="H32"/>
  <c r="D32"/>
  <c r="U24"/>
  <c r="R24"/>
  <c r="O24"/>
  <c r="L24"/>
  <c r="H24"/>
  <c r="D24"/>
  <c r="U16"/>
  <c r="R16"/>
  <c r="O16"/>
  <c r="L16"/>
  <c r="H16"/>
  <c r="D16"/>
  <c r="U17"/>
  <c r="R17"/>
  <c r="O17"/>
  <c r="L17"/>
  <c r="H17"/>
  <c r="D17"/>
  <c r="U23"/>
  <c r="R23"/>
  <c r="O23"/>
  <c r="L23"/>
  <c r="H23"/>
  <c r="D23"/>
  <c r="U11"/>
  <c r="R11"/>
  <c r="O11"/>
  <c r="L11"/>
  <c r="H11"/>
  <c r="D11"/>
  <c r="U14"/>
  <c r="R14"/>
  <c r="O14"/>
  <c r="L14"/>
  <c r="H14"/>
  <c r="D14"/>
  <c r="U18"/>
  <c r="R18"/>
  <c r="O18"/>
  <c r="L18"/>
  <c r="H18"/>
  <c r="D18"/>
  <c r="U10"/>
  <c r="R10"/>
  <c r="O10"/>
  <c r="L10"/>
  <c r="H10"/>
  <c r="D10"/>
  <c r="U13"/>
  <c r="R13"/>
  <c r="O13"/>
  <c r="L13"/>
  <c r="H13"/>
  <c r="D13"/>
  <c r="U15"/>
  <c r="R15"/>
  <c r="O15"/>
  <c r="L15"/>
  <c r="H15"/>
  <c r="D15"/>
  <c r="U12"/>
  <c r="R12"/>
  <c r="O12"/>
  <c r="L12"/>
  <c r="H12"/>
  <c r="D12"/>
  <c r="U9"/>
  <c r="R9"/>
  <c r="O9"/>
  <c r="L9"/>
  <c r="H9"/>
  <c r="D9"/>
  <c r="U8"/>
  <c r="R8"/>
  <c r="O8"/>
  <c r="L8"/>
  <c r="H8"/>
  <c r="D8"/>
  <c r="U7"/>
  <c r="R7"/>
  <c r="O7"/>
  <c r="L7"/>
  <c r="H7"/>
  <c r="D7"/>
  <c r="U6"/>
  <c r="R6"/>
  <c r="O6"/>
  <c r="L6"/>
  <c r="H6"/>
  <c r="Y38" l="1"/>
  <c r="Y10"/>
  <c r="Y16"/>
  <c r="Y30"/>
  <c r="Y26"/>
  <c r="Y14"/>
  <c r="Y20"/>
  <c r="Y35"/>
  <c r="Y23"/>
  <c r="Y28"/>
  <c r="Y29"/>
  <c r="Y12"/>
  <c r="Y17"/>
  <c r="Y25"/>
  <c r="Y15"/>
  <c r="Y7"/>
  <c r="Y37"/>
  <c r="Y36"/>
  <c r="Y33"/>
  <c r="Y34"/>
  <c r="Y32"/>
  <c r="Y31"/>
  <c r="Y27"/>
  <c r="Y24"/>
  <c r="Y22"/>
  <c r="Y21"/>
  <c r="Y19"/>
  <c r="Y18"/>
  <c r="Y13"/>
  <c r="Y9"/>
  <c r="Y11"/>
  <c r="Y8"/>
  <c r="Y6"/>
  <c r="Z11" l="1"/>
  <c r="AD11" s="1"/>
  <c r="AF11" s="1"/>
  <c r="Z20" l="1"/>
  <c r="Z36"/>
  <c r="Z9"/>
  <c r="Z34"/>
  <c r="AD34" s="1"/>
  <c r="AF34" s="1"/>
  <c r="Z32"/>
  <c r="Z16"/>
  <c r="AD16" s="1"/>
  <c r="AF16" s="1"/>
  <c r="Z10"/>
  <c r="AD10" s="1"/>
  <c r="Z35"/>
  <c r="AD35" s="1"/>
  <c r="AF35" s="1"/>
  <c r="Z24"/>
  <c r="AD24" s="1"/>
  <c r="AF24" s="1"/>
  <c r="Z29"/>
  <c r="AD29" s="1"/>
  <c r="AF29" s="1"/>
  <c r="Z14"/>
  <c r="AD14" s="1"/>
  <c r="AF14" s="1"/>
  <c r="Z31"/>
  <c r="AD31" s="1"/>
  <c r="Z30"/>
  <c r="AD30" s="1"/>
  <c r="Z22"/>
  <c r="Z8"/>
  <c r="AD8" s="1"/>
  <c r="AF8" s="1"/>
  <c r="Z25"/>
  <c r="Z26"/>
  <c r="AD26" s="1"/>
  <c r="AF26" s="1"/>
  <c r="Z28"/>
  <c r="Z12"/>
  <c r="AD12" s="1"/>
  <c r="AF12" s="1"/>
  <c r="Z6"/>
  <c r="Z18"/>
  <c r="AD18" s="1"/>
  <c r="AF18" s="1"/>
  <c r="Z27"/>
  <c r="AD27" s="1"/>
  <c r="AF27" s="1"/>
  <c r="Z21"/>
  <c r="AD21" s="1"/>
  <c r="AF21" s="1"/>
  <c r="Z19"/>
  <c r="AD19" s="1"/>
  <c r="AF19" s="1"/>
  <c r="Z23"/>
  <c r="Z17"/>
  <c r="Z7"/>
  <c r="Z13"/>
  <c r="AD13" s="1"/>
  <c r="AF13" s="1"/>
  <c r="Z15"/>
  <c r="AD15" s="1"/>
  <c r="AF15" s="1"/>
  <c r="Z33"/>
  <c r="Z37"/>
  <c r="AD37" s="1"/>
  <c r="AF37" s="1"/>
  <c r="AA18"/>
  <c r="AC18" s="1"/>
  <c r="AA31"/>
  <c r="AC31" s="1"/>
  <c r="AA21"/>
  <c r="AC21" s="1"/>
  <c r="AA11"/>
  <c r="AC11" s="1"/>
  <c r="Z49" l="1"/>
  <c r="AA37"/>
  <c r="AC37" s="1"/>
  <c r="AA12"/>
  <c r="AC12" s="1"/>
  <c r="AA24"/>
  <c r="AC24" s="1"/>
  <c r="AA29"/>
  <c r="AC29" s="1"/>
  <c r="AA7"/>
  <c r="AC7" s="1"/>
  <c r="AD7"/>
  <c r="AF7" s="1"/>
  <c r="AA9"/>
  <c r="AC9" s="1"/>
  <c r="AD9"/>
  <c r="AF9" s="1"/>
  <c r="AA25"/>
  <c r="AC25" s="1"/>
  <c r="AD25"/>
  <c r="AF25" s="1"/>
  <c r="AD6"/>
  <c r="AF6" s="1"/>
  <c r="AA23"/>
  <c r="AC23" s="1"/>
  <c r="AD23"/>
  <c r="AF23" s="1"/>
  <c r="AA20"/>
  <c r="AC20" s="1"/>
  <c r="AD20"/>
  <c r="AF20" s="1"/>
  <c r="AA10"/>
  <c r="AC10" s="1"/>
  <c r="AA14"/>
  <c r="AC14" s="1"/>
  <c r="AA32"/>
  <c r="AC32" s="1"/>
  <c r="AD32"/>
  <c r="AF32" s="1"/>
  <c r="AA33"/>
  <c r="AC33" s="1"/>
  <c r="AD33"/>
  <c r="AF33" s="1"/>
  <c r="AA28"/>
  <c r="AC28" s="1"/>
  <c r="AD28"/>
  <c r="AF28" s="1"/>
  <c r="AA17"/>
  <c r="AC17" s="1"/>
  <c r="AD17"/>
  <c r="AF17" s="1"/>
  <c r="AA22"/>
  <c r="AC22" s="1"/>
  <c r="AD22"/>
  <c r="AA36"/>
  <c r="AC36" s="1"/>
  <c r="AD36"/>
  <c r="AF36" s="1"/>
  <c r="AA27"/>
  <c r="AC27" s="1"/>
  <c r="AA26"/>
  <c r="AC26" s="1"/>
  <c r="AA16"/>
  <c r="AC16" s="1"/>
  <c r="AA30"/>
  <c r="AC30" s="1"/>
  <c r="AA8"/>
  <c r="AC8" s="1"/>
  <c r="AA6"/>
  <c r="AA35"/>
  <c r="AC35" s="1"/>
  <c r="AA13"/>
  <c r="AC13" s="1"/>
  <c r="AA34"/>
  <c r="AC34" s="1"/>
  <c r="AA15"/>
  <c r="AC15" s="1"/>
  <c r="AD49" l="1"/>
  <c r="AA49"/>
</calcChain>
</file>

<file path=xl/sharedStrings.xml><?xml version="1.0" encoding="utf-8"?>
<sst xmlns="http://schemas.openxmlformats.org/spreadsheetml/2006/main" count="115" uniqueCount="87">
  <si>
    <t>附件</t>
  </si>
  <si>
    <t>2021年度慈溪市金融机构支持地方经济发展考核奖励资金明细表</t>
  </si>
  <si>
    <t>单位：万元</t>
  </si>
  <si>
    <t>银行名称</t>
  </si>
  <si>
    <t>信贷增长考核1 （30%）</t>
  </si>
  <si>
    <t>普惠小微贷款考核2（15%）</t>
  </si>
  <si>
    <t>制造业贷款考核3（15%）</t>
  </si>
  <si>
    <t>涉农贷款考核4（10%）</t>
  </si>
  <si>
    <t>绿色贷款考核5（10%）</t>
  </si>
  <si>
    <t>国有企业等融资考核6（10%）</t>
  </si>
  <si>
    <t>产业链金融专项考核7（10%）</t>
  </si>
  <si>
    <t>考核总分</t>
  </si>
  <si>
    <t>占比</t>
  </si>
  <si>
    <t>分配奖额</t>
  </si>
  <si>
    <t>奖项</t>
  </si>
  <si>
    <t>合计应奖额</t>
  </si>
  <si>
    <t>新增目标以内</t>
  </si>
  <si>
    <t>超目标</t>
  </si>
  <si>
    <t>合计</t>
  </si>
  <si>
    <t>余额</t>
  </si>
  <si>
    <t>新增</t>
  </si>
  <si>
    <t>小微上浮比例</t>
  </si>
  <si>
    <t>制造业上浮比例</t>
  </si>
  <si>
    <t>贷款额</t>
  </si>
  <si>
    <t>产业链金融上浮比例</t>
  </si>
  <si>
    <t>农村商业银行</t>
  </si>
  <si>
    <t>农业银行</t>
  </si>
  <si>
    <t>工商银行</t>
  </si>
  <si>
    <t>建设银行</t>
  </si>
  <si>
    <t>宁波慈溪</t>
  </si>
  <si>
    <t>交通银行</t>
  </si>
  <si>
    <t>中信银行</t>
  </si>
  <si>
    <t>中国银行</t>
  </si>
  <si>
    <t>邮储银行</t>
  </si>
  <si>
    <t>杭州银行</t>
  </si>
  <si>
    <t>上海银行</t>
  </si>
  <si>
    <t>通商银行</t>
  </si>
  <si>
    <t>宁波中心区</t>
  </si>
  <si>
    <t>浙商银行</t>
  </si>
  <si>
    <t>兴业银行</t>
  </si>
  <si>
    <t>华夏银行</t>
  </si>
  <si>
    <t>浦发银行</t>
  </si>
  <si>
    <t>农发银行</t>
  </si>
  <si>
    <t>招商银行</t>
  </si>
  <si>
    <t>光大银行</t>
  </si>
  <si>
    <t>广发银行</t>
  </si>
  <si>
    <t>温州银行</t>
  </si>
  <si>
    <t>台州银行</t>
  </si>
  <si>
    <t>泰隆银行</t>
  </si>
  <si>
    <t>临商银行</t>
  </si>
  <si>
    <t>民生村镇</t>
  </si>
  <si>
    <t>民泰银行</t>
  </si>
  <si>
    <t>恒丰银行</t>
  </si>
  <si>
    <t>东海银行</t>
  </si>
  <si>
    <t>中银富登</t>
  </si>
  <si>
    <t>稠州银行</t>
  </si>
  <si>
    <t>民生银行</t>
  </si>
  <si>
    <t>徽商银行</t>
    <phoneticPr fontId="6" type="noConversion"/>
  </si>
  <si>
    <t>平安银行</t>
    <phoneticPr fontId="6" type="noConversion"/>
  </si>
  <si>
    <t>放弃申请</t>
    <phoneticPr fontId="6" type="noConversion"/>
  </si>
  <si>
    <t>人保财险</t>
    <phoneticPr fontId="6" type="noConversion"/>
  </si>
  <si>
    <t>国寿财险</t>
    <phoneticPr fontId="6" type="noConversion"/>
  </si>
  <si>
    <t>平安人寿</t>
    <phoneticPr fontId="6" type="noConversion"/>
  </si>
  <si>
    <t>国任财险</t>
    <phoneticPr fontId="6" type="noConversion"/>
  </si>
  <si>
    <t>太平洋人寿慈溪</t>
    <phoneticPr fontId="6" type="noConversion"/>
  </si>
  <si>
    <t>中华联合慈溪</t>
    <phoneticPr fontId="6" type="noConversion"/>
  </si>
  <si>
    <t>太保产险</t>
    <phoneticPr fontId="6" type="noConversion"/>
  </si>
  <si>
    <t>平安产险</t>
    <phoneticPr fontId="6" type="noConversion"/>
  </si>
  <si>
    <t>中国人寿</t>
    <phoneticPr fontId="6" type="noConversion"/>
  </si>
  <si>
    <t>获得奖项</t>
    <phoneticPr fontId="6" type="noConversion"/>
  </si>
  <si>
    <t>突出贡献</t>
    <phoneticPr fontId="6" type="noConversion"/>
  </si>
  <si>
    <t>优秀</t>
    <phoneticPr fontId="6" type="noConversion"/>
  </si>
  <si>
    <t>信贷支小</t>
    <phoneticPr fontId="6" type="noConversion"/>
  </si>
  <si>
    <t>信贷支制</t>
    <phoneticPr fontId="6" type="noConversion"/>
  </si>
  <si>
    <t>信贷支农</t>
    <phoneticPr fontId="6" type="noConversion"/>
  </si>
  <si>
    <t>绿色金融</t>
    <phoneticPr fontId="6" type="noConversion"/>
  </si>
  <si>
    <t>产业链金融</t>
    <phoneticPr fontId="6" type="noConversion"/>
  </si>
  <si>
    <t>外汇服务先进</t>
    <phoneticPr fontId="6" type="noConversion"/>
  </si>
  <si>
    <t>金融创新</t>
    <phoneticPr fontId="6" type="noConversion"/>
  </si>
  <si>
    <t>创新先进</t>
    <phoneticPr fontId="6" type="noConversion"/>
  </si>
  <si>
    <t>服务先进</t>
    <phoneticPr fontId="6" type="noConversion"/>
  </si>
  <si>
    <t>规模先进</t>
    <phoneticPr fontId="6" type="noConversion"/>
  </si>
  <si>
    <t>分配奖额</t>
    <phoneticPr fontId="6" type="noConversion"/>
  </si>
  <si>
    <t>主动放弃考核奖励资金</t>
    <phoneticPr fontId="6" type="noConversion"/>
  </si>
  <si>
    <t>奖项</t>
    <phoneticPr fontId="6" type="noConversion"/>
  </si>
  <si>
    <t>合计应奖额</t>
    <phoneticPr fontId="6" type="noConversion"/>
  </si>
  <si>
    <t>注：2021年度金融业考核奖共300万元，包括：突出贡献奖1家奖励5万；优秀银行3家各奖励5万，小计15万，优秀保险3家各奖励3万，小计9万；单项奖银行12家各奖励2万，小计24万，单项奖保险6家各奖励1万，小计6万，剩余考核奖金241万根据考核结果进行分配，其中平安银行未申报，农发行主动放弃考核奖励资金。见上表。</t>
    <phoneticPr fontId="6" type="noConversion"/>
  </si>
</sst>
</file>

<file path=xl/styles.xml><?xml version="1.0" encoding="utf-8"?>
<styleSheet xmlns="http://schemas.openxmlformats.org/spreadsheetml/2006/main">
  <numFmts count="4">
    <numFmt numFmtId="176" formatCode="0_ ;[Red]\-0\ "/>
    <numFmt numFmtId="177" formatCode="0_);[Red]\(0\)"/>
    <numFmt numFmtId="178" formatCode="0.00_);[Red]\(0.00\)"/>
    <numFmt numFmtId="179" formatCode="0.00_ "/>
  </numFmts>
  <fonts count="7">
    <font>
      <sz val="11"/>
      <color theme="1"/>
      <name val="等线"/>
      <charset val="134"/>
      <scheme val="minor"/>
    </font>
    <font>
      <sz val="14"/>
      <name val="等线"/>
      <family val="3"/>
      <charset val="134"/>
      <scheme val="minor"/>
    </font>
    <font>
      <sz val="26"/>
      <name val="方正小标宋简体"/>
      <family val="3"/>
      <charset val="134"/>
    </font>
    <font>
      <sz val="24"/>
      <name val="黑体"/>
      <family val="3"/>
      <charset val="134"/>
    </font>
    <font>
      <sz val="14"/>
      <name val="方正小标宋简体"/>
      <family val="3"/>
      <charset val="134"/>
    </font>
    <font>
      <sz val="18"/>
      <name val="仿宋_GB2312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/>
    <xf numFmtId="10" fontId="1" fillId="0" borderId="0" xfId="0" applyNumberFormat="1" applyFont="1" applyBorder="1"/>
    <xf numFmtId="176" fontId="1" fillId="0" borderId="0" xfId="0" applyNumberFormat="1" applyFont="1" applyBorder="1"/>
    <xf numFmtId="178" fontId="1" fillId="0" borderId="0" xfId="0" applyNumberFormat="1" applyFont="1" applyBorder="1"/>
    <xf numFmtId="0" fontId="1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/>
    <xf numFmtId="177" fontId="1" fillId="0" borderId="4" xfId="0" applyNumberFormat="1" applyFont="1" applyFill="1" applyBorder="1"/>
    <xf numFmtId="176" fontId="1" fillId="0" borderId="4" xfId="0" applyNumberFormat="1" applyFont="1" applyFill="1" applyBorder="1"/>
    <xf numFmtId="0" fontId="1" fillId="0" borderId="4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/>
    <xf numFmtId="0" fontId="1" fillId="0" borderId="5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/>
    <xf numFmtId="0" fontId="1" fillId="0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/>
    <xf numFmtId="10" fontId="1" fillId="2" borderId="8" xfId="0" applyNumberFormat="1" applyFont="1" applyFill="1" applyBorder="1"/>
    <xf numFmtId="178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5" xfId="0" applyFont="1" applyFill="1" applyBorder="1"/>
    <xf numFmtId="0" fontId="1" fillId="0" borderId="15" xfId="0" applyFont="1" applyFill="1" applyBorder="1"/>
    <xf numFmtId="178" fontId="1" fillId="2" borderId="6" xfId="0" applyNumberFormat="1" applyFont="1" applyFill="1" applyBorder="1"/>
    <xf numFmtId="178" fontId="1" fillId="2" borderId="17" xfId="0" applyNumberFormat="1" applyFont="1" applyFill="1" applyBorder="1"/>
    <xf numFmtId="0" fontId="1" fillId="2" borderId="20" xfId="0" applyFont="1" applyFill="1" applyBorder="1"/>
    <xf numFmtId="0" fontId="1" fillId="0" borderId="0" xfId="0" applyNumberFormat="1" applyFont="1" applyBorder="1"/>
    <xf numFmtId="0" fontId="1" fillId="0" borderId="6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/>
    <xf numFmtId="176" fontId="1" fillId="0" borderId="6" xfId="0" applyNumberFormat="1" applyFont="1" applyFill="1" applyBorder="1"/>
    <xf numFmtId="178" fontId="1" fillId="0" borderId="6" xfId="0" applyNumberFormat="1" applyFont="1" applyFill="1" applyBorder="1"/>
    <xf numFmtId="0" fontId="1" fillId="0" borderId="18" xfId="0" applyFont="1" applyFill="1" applyBorder="1"/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/>
    </xf>
    <xf numFmtId="177" fontId="1" fillId="2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/>
    </xf>
    <xf numFmtId="177" fontId="1" fillId="0" borderId="6" xfId="0" applyNumberFormat="1" applyFont="1" applyFill="1" applyBorder="1" applyAlignment="1">
      <alignment horizontal="center"/>
    </xf>
    <xf numFmtId="177" fontId="4" fillId="0" borderId="4" xfId="0" applyNumberFormat="1" applyFont="1" applyFill="1" applyBorder="1" applyAlignment="1">
      <alignment horizontal="center" vertical="center" wrapText="1"/>
    </xf>
    <xf numFmtId="177" fontId="1" fillId="0" borderId="6" xfId="0" applyNumberFormat="1" applyFont="1" applyFill="1" applyBorder="1"/>
    <xf numFmtId="10" fontId="4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0" fontId="1" fillId="2" borderId="6" xfId="0" applyNumberFormat="1" applyFont="1" applyFill="1" applyBorder="1"/>
    <xf numFmtId="177" fontId="1" fillId="2" borderId="6" xfId="0" applyNumberFormat="1" applyFont="1" applyFill="1" applyBorder="1"/>
    <xf numFmtId="176" fontId="1" fillId="2" borderId="8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0" fontId="1" fillId="0" borderId="6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/>
    </xf>
    <xf numFmtId="176" fontId="1" fillId="2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179" fontId="1" fillId="2" borderId="16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0" fontId="1" fillId="0" borderId="4" xfId="0" applyNumberFormat="1" applyFont="1" applyFill="1" applyBorder="1" applyAlignment="1">
      <alignment horizontal="center" vertical="center"/>
    </xf>
    <xf numFmtId="178" fontId="1" fillId="0" borderId="4" xfId="0" applyNumberFormat="1" applyFont="1" applyFill="1" applyBorder="1" applyAlignment="1">
      <alignment horizontal="center" vertical="center"/>
    </xf>
    <xf numFmtId="10" fontId="1" fillId="0" borderId="6" xfId="0" applyNumberFormat="1" applyFont="1" applyFill="1" applyBorder="1" applyAlignment="1">
      <alignment horizontal="center" vertical="center"/>
    </xf>
    <xf numFmtId="178" fontId="1" fillId="2" borderId="6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178" fontId="1" fillId="2" borderId="17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10" fontId="1" fillId="2" borderId="8" xfId="0" applyNumberFormat="1" applyFont="1" applyFill="1" applyBorder="1" applyAlignment="1">
      <alignment horizontal="center" vertical="center"/>
    </xf>
    <xf numFmtId="178" fontId="1" fillId="2" borderId="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horizontal="center" vertical="center"/>
    </xf>
    <xf numFmtId="10" fontId="1" fillId="0" borderId="16" xfId="0" applyNumberFormat="1" applyFont="1" applyFill="1" applyBorder="1" applyAlignment="1">
      <alignment horizontal="center" vertical="center"/>
    </xf>
    <xf numFmtId="10" fontId="1" fillId="0" borderId="21" xfId="0" applyNumberFormat="1" applyFont="1" applyFill="1" applyBorder="1" applyAlignment="1">
      <alignment horizontal="center" vertical="center"/>
    </xf>
    <xf numFmtId="10" fontId="1" fillId="0" borderId="23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ill>
        <patternFill patternType="solid">
          <bgColor theme="2" tint="-9.9795525986510814E-2"/>
        </patternFill>
      </fill>
    </dxf>
    <dxf>
      <fill>
        <patternFill patternType="solid">
          <bgColor theme="2" tint="-9.9795525986510814E-2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1498153630176702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/>
        </patternFill>
      </fill>
    </dxf>
  </dxfs>
  <tableStyles count="1" defaultTableStyle="TableStyleMedium2" defaultPivotStyle="PivotStyleLight16">
    <tableStyle name="表样式 1" pivot="0" count="2"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workbookViewId="0">
      <pane xSplit="1" ySplit="5" topLeftCell="F39" activePane="bottomRight" state="frozen"/>
      <selection pane="topRight"/>
      <selection pane="bottomLeft"/>
      <selection pane="bottomRight" activeCell="AE53" sqref="AE53"/>
    </sheetView>
  </sheetViews>
  <sheetFormatPr defaultColWidth="9.875" defaultRowHeight="18"/>
  <cols>
    <col min="1" max="1" width="17.75" style="4" customWidth="1"/>
    <col min="2" max="2" width="9.875" style="5" customWidth="1"/>
    <col min="3" max="3" width="9.875" style="43" customWidth="1"/>
    <col min="4" max="4" width="12" style="44" customWidth="1"/>
    <col min="5" max="5" width="11.375" style="6" customWidth="1"/>
    <col min="6" max="6" width="10.125" style="6" customWidth="1"/>
    <col min="7" max="7" width="10.125" style="7" customWidth="1"/>
    <col min="8" max="8" width="9.875" style="8" customWidth="1"/>
    <col min="9" max="9" width="11.875" style="8" customWidth="1"/>
    <col min="10" max="10" width="12" style="8" customWidth="1"/>
    <col min="11" max="11" width="9.875" style="7" customWidth="1"/>
    <col min="12" max="12" width="11.25" style="8" customWidth="1"/>
    <col min="13" max="13" width="13.625" style="8" customWidth="1"/>
    <col min="14" max="14" width="11.5" style="8" customWidth="1"/>
    <col min="15" max="18" width="11.75" style="8" customWidth="1"/>
    <col min="19" max="19" width="11.875" style="8" customWidth="1"/>
    <col min="20" max="20" width="11.5" style="8" customWidth="1"/>
    <col min="21" max="21" width="10.5" style="8"/>
    <col min="22" max="22" width="11" style="8" customWidth="1"/>
    <col min="23" max="23" width="9.875" style="7"/>
    <col min="24" max="24" width="11.625" style="8" customWidth="1"/>
    <col min="25" max="25" width="11.125" style="6" customWidth="1"/>
    <col min="26" max="26" width="10.625" style="7" customWidth="1"/>
    <col min="27" max="28" width="11.125" style="9" hidden="1" customWidth="1"/>
    <col min="29" max="29" width="13.375" style="9" hidden="1" customWidth="1"/>
    <col min="30" max="31" width="13.375" style="9" customWidth="1"/>
    <col min="32" max="32" width="19.125" style="9" customWidth="1"/>
    <col min="33" max="33" width="17.875" style="10" customWidth="1"/>
    <col min="34" max="16384" width="9.875" style="10"/>
  </cols>
  <sheetData>
    <row r="1" spans="1:34">
      <c r="A1" s="4" t="s">
        <v>0</v>
      </c>
    </row>
    <row r="2" spans="1:34" ht="46.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4" ht="23.25" customHeight="1" thickBot="1">
      <c r="A3" s="11"/>
      <c r="B3" s="12"/>
      <c r="C3" s="12"/>
      <c r="D3" s="12"/>
      <c r="E3" s="12"/>
      <c r="F3" s="12"/>
      <c r="G3" s="13"/>
      <c r="H3" s="12"/>
      <c r="I3" s="12"/>
      <c r="J3" s="12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12"/>
      <c r="Y3" s="12"/>
      <c r="Z3" s="12"/>
      <c r="AA3" s="30"/>
      <c r="AB3" s="30"/>
      <c r="AC3" s="30"/>
      <c r="AD3" s="30"/>
      <c r="AE3" s="30"/>
      <c r="AF3" s="30"/>
      <c r="AG3" s="31" t="s">
        <v>2</v>
      </c>
    </row>
    <row r="4" spans="1:34" s="1" customFormat="1" ht="38.25" customHeight="1">
      <c r="A4" s="97" t="s">
        <v>3</v>
      </c>
      <c r="B4" s="90" t="s">
        <v>4</v>
      </c>
      <c r="C4" s="90"/>
      <c r="D4" s="90"/>
      <c r="E4" s="91" t="s">
        <v>5</v>
      </c>
      <c r="F4" s="91"/>
      <c r="G4" s="92"/>
      <c r="H4" s="91"/>
      <c r="I4" s="93" t="s">
        <v>6</v>
      </c>
      <c r="J4" s="93"/>
      <c r="K4" s="92"/>
      <c r="L4" s="93"/>
      <c r="M4" s="93" t="s">
        <v>7</v>
      </c>
      <c r="N4" s="93"/>
      <c r="O4" s="93"/>
      <c r="P4" s="94" t="s">
        <v>8</v>
      </c>
      <c r="Q4" s="95"/>
      <c r="R4" s="96"/>
      <c r="S4" s="93" t="s">
        <v>9</v>
      </c>
      <c r="T4" s="93"/>
      <c r="U4" s="93"/>
      <c r="V4" s="94" t="s">
        <v>10</v>
      </c>
      <c r="W4" s="95"/>
      <c r="X4" s="96"/>
      <c r="Y4" s="91" t="s">
        <v>11</v>
      </c>
      <c r="Z4" s="92" t="s">
        <v>12</v>
      </c>
      <c r="AA4" s="84" t="s">
        <v>13</v>
      </c>
      <c r="AB4" s="84" t="s">
        <v>14</v>
      </c>
      <c r="AC4" s="84" t="s">
        <v>15</v>
      </c>
      <c r="AD4" s="84" t="s">
        <v>82</v>
      </c>
      <c r="AE4" s="84" t="s">
        <v>84</v>
      </c>
      <c r="AF4" s="84" t="s">
        <v>85</v>
      </c>
      <c r="AG4" s="101" t="s">
        <v>69</v>
      </c>
    </row>
    <row r="5" spans="1:34" s="1" customFormat="1" ht="82.5" customHeight="1">
      <c r="A5" s="98"/>
      <c r="B5" s="14" t="s">
        <v>16</v>
      </c>
      <c r="C5" s="14" t="s">
        <v>17</v>
      </c>
      <c r="D5" s="15" t="s">
        <v>18</v>
      </c>
      <c r="E5" s="49" t="s">
        <v>19</v>
      </c>
      <c r="F5" s="49" t="s">
        <v>20</v>
      </c>
      <c r="G5" s="51" t="s">
        <v>21</v>
      </c>
      <c r="H5" s="16" t="s">
        <v>18</v>
      </c>
      <c r="I5" s="16" t="s">
        <v>19</v>
      </c>
      <c r="J5" s="16" t="s">
        <v>20</v>
      </c>
      <c r="K5" s="51" t="s">
        <v>22</v>
      </c>
      <c r="L5" s="16" t="s">
        <v>18</v>
      </c>
      <c r="M5" s="16" t="s">
        <v>19</v>
      </c>
      <c r="N5" s="16" t="s">
        <v>20</v>
      </c>
      <c r="O5" s="16" t="s">
        <v>18</v>
      </c>
      <c r="P5" s="16" t="s">
        <v>19</v>
      </c>
      <c r="Q5" s="16" t="s">
        <v>20</v>
      </c>
      <c r="R5" s="16" t="s">
        <v>18</v>
      </c>
      <c r="S5" s="16" t="s">
        <v>19</v>
      </c>
      <c r="T5" s="16" t="s">
        <v>20</v>
      </c>
      <c r="U5" s="16" t="s">
        <v>18</v>
      </c>
      <c r="V5" s="16" t="s">
        <v>23</v>
      </c>
      <c r="W5" s="52" t="s">
        <v>24</v>
      </c>
      <c r="X5" s="16" t="s">
        <v>18</v>
      </c>
      <c r="Y5" s="99"/>
      <c r="Z5" s="100"/>
      <c r="AA5" s="85"/>
      <c r="AB5" s="85"/>
      <c r="AC5" s="85"/>
      <c r="AD5" s="85"/>
      <c r="AE5" s="85"/>
      <c r="AF5" s="85"/>
      <c r="AG5" s="102"/>
    </row>
    <row r="6" spans="1:34" s="2" customFormat="1" ht="18" customHeight="1">
      <c r="A6" s="17" t="s">
        <v>25</v>
      </c>
      <c r="B6" s="18">
        <v>510000</v>
      </c>
      <c r="C6" s="18">
        <v>544220</v>
      </c>
      <c r="D6" s="45">
        <f t="shared" ref="D6:D36" si="0">(B6+C6*2)*30%</f>
        <v>479532</v>
      </c>
      <c r="E6" s="45">
        <v>2505903</v>
      </c>
      <c r="F6" s="47">
        <v>438020</v>
      </c>
      <c r="G6" s="56">
        <v>0.04</v>
      </c>
      <c r="H6" s="47">
        <f t="shared" ref="H6:H37" si="1">(E6+F6)*(1+G6)*15%</f>
        <v>459251.98799999995</v>
      </c>
      <c r="I6" s="47">
        <v>2343495</v>
      </c>
      <c r="J6" s="47">
        <v>500866</v>
      </c>
      <c r="K6" s="56">
        <v>0.04</v>
      </c>
      <c r="L6" s="47">
        <f t="shared" ref="L6:L37" si="2">(I6+J6)*(1+K6)*15%</f>
        <v>443720.31599999999</v>
      </c>
      <c r="M6" s="47">
        <v>5062625</v>
      </c>
      <c r="N6" s="47">
        <v>910263</v>
      </c>
      <c r="O6" s="47">
        <f t="shared" ref="O6:O37" si="3">(M6+N6)*10%</f>
        <v>597288.80000000005</v>
      </c>
      <c r="P6" s="47">
        <v>33684</v>
      </c>
      <c r="Q6" s="47">
        <v>20901</v>
      </c>
      <c r="R6" s="62">
        <f t="shared" ref="R6:R37" si="4">(P6+Q6)*10%</f>
        <v>5458.5</v>
      </c>
      <c r="S6" s="62">
        <v>214527</v>
      </c>
      <c r="T6" s="62">
        <v>66621</v>
      </c>
      <c r="U6" s="62">
        <f t="shared" ref="U6:U37" si="5">(S6+T6)*10%</f>
        <v>28114.800000000003</v>
      </c>
      <c r="V6" s="62">
        <v>0</v>
      </c>
      <c r="W6" s="64">
        <v>0</v>
      </c>
      <c r="X6" s="62">
        <f t="shared" ref="X6:X37" si="6">V6*20*(1+W6)*10%</f>
        <v>0</v>
      </c>
      <c r="Y6" s="65">
        <f t="shared" ref="Y6:Y37" si="7">D6+H6+L6+O6+R6+U6+X6</f>
        <v>2013366.4040000001</v>
      </c>
      <c r="Z6" s="64">
        <f t="shared" ref="Z6:Z37" si="8">Y6/$Y$49</f>
        <v>0.2864066757841407</v>
      </c>
      <c r="AA6" s="66">
        <f t="shared" ref="AA6:AA18" si="9">Z6*245</f>
        <v>70.169635567114469</v>
      </c>
      <c r="AB6" s="66">
        <v>5</v>
      </c>
      <c r="AC6" s="67">
        <v>77.010000000000005</v>
      </c>
      <c r="AD6" s="68">
        <f>Z6*241</f>
        <v>69.024008863977912</v>
      </c>
      <c r="AE6" s="67">
        <v>5</v>
      </c>
      <c r="AF6" s="67">
        <f>AD6+AE6</f>
        <v>74.024008863977912</v>
      </c>
      <c r="AG6" s="32" t="s">
        <v>70</v>
      </c>
      <c r="AH6" s="3"/>
    </row>
    <row r="7" spans="1:34" s="2" customFormat="1">
      <c r="A7" s="17" t="s">
        <v>26</v>
      </c>
      <c r="B7" s="18">
        <v>290000</v>
      </c>
      <c r="C7" s="18">
        <v>262234</v>
      </c>
      <c r="D7" s="45">
        <f t="shared" si="0"/>
        <v>244340.4</v>
      </c>
      <c r="E7" s="45">
        <v>443275</v>
      </c>
      <c r="F7" s="47">
        <v>88045</v>
      </c>
      <c r="G7" s="56">
        <v>0.04</v>
      </c>
      <c r="H7" s="47">
        <f t="shared" si="1"/>
        <v>82885.919999999998</v>
      </c>
      <c r="I7" s="47">
        <v>1181423</v>
      </c>
      <c r="J7" s="47">
        <v>137049</v>
      </c>
      <c r="K7" s="56">
        <v>0.02</v>
      </c>
      <c r="L7" s="47">
        <f t="shared" si="2"/>
        <v>201726.21599999999</v>
      </c>
      <c r="M7" s="47">
        <v>3066118</v>
      </c>
      <c r="N7" s="47">
        <v>585132</v>
      </c>
      <c r="O7" s="47">
        <f t="shared" si="3"/>
        <v>365125</v>
      </c>
      <c r="P7" s="47">
        <v>170116</v>
      </c>
      <c r="Q7" s="47">
        <v>119034</v>
      </c>
      <c r="R7" s="62">
        <f t="shared" si="4"/>
        <v>28915</v>
      </c>
      <c r="S7" s="69">
        <v>253525</v>
      </c>
      <c r="T7" s="62">
        <v>0</v>
      </c>
      <c r="U7" s="62">
        <f t="shared" si="5"/>
        <v>25352.5</v>
      </c>
      <c r="V7" s="62">
        <v>62426</v>
      </c>
      <c r="W7" s="64">
        <v>0.5</v>
      </c>
      <c r="X7" s="62">
        <f t="shared" si="6"/>
        <v>187278</v>
      </c>
      <c r="Y7" s="65">
        <f t="shared" si="7"/>
        <v>1135623.0359999998</v>
      </c>
      <c r="Z7" s="64">
        <f t="shared" si="8"/>
        <v>0.16154536900907454</v>
      </c>
      <c r="AA7" s="66">
        <f t="shared" si="9"/>
        <v>39.578615407223261</v>
      </c>
      <c r="AB7" s="66">
        <v>5</v>
      </c>
      <c r="AC7" s="67">
        <f t="shared" ref="AC7:AC18" si="10">AA7+AB7</f>
        <v>44.578615407223261</v>
      </c>
      <c r="AD7" s="68">
        <f t="shared" ref="AD7:AD37" si="11">Z7*241</f>
        <v>38.932433931186964</v>
      </c>
      <c r="AE7" s="67">
        <v>5</v>
      </c>
      <c r="AF7" s="67">
        <f t="shared" ref="AF7:AF37" si="12">AD7+AE7</f>
        <v>43.932433931186964</v>
      </c>
      <c r="AG7" s="32" t="s">
        <v>71</v>
      </c>
      <c r="AH7" s="3"/>
    </row>
    <row r="8" spans="1:34" s="2" customFormat="1">
      <c r="A8" s="17" t="s">
        <v>27</v>
      </c>
      <c r="B8" s="18">
        <v>170000</v>
      </c>
      <c r="C8" s="18">
        <v>113405</v>
      </c>
      <c r="D8" s="45">
        <f t="shared" si="0"/>
        <v>119043</v>
      </c>
      <c r="E8" s="45">
        <v>95813.75</v>
      </c>
      <c r="F8" s="47">
        <v>30160.21</v>
      </c>
      <c r="G8" s="56">
        <v>0.04</v>
      </c>
      <c r="H8" s="47">
        <f t="shared" si="1"/>
        <v>19651.937759999997</v>
      </c>
      <c r="I8" s="47">
        <v>361016</v>
      </c>
      <c r="J8" s="47">
        <v>18757</v>
      </c>
      <c r="K8" s="56">
        <v>0.04</v>
      </c>
      <c r="L8" s="47">
        <f t="shared" si="2"/>
        <v>59244.588000000003</v>
      </c>
      <c r="M8" s="47">
        <v>1462599</v>
      </c>
      <c r="N8" s="47">
        <v>198917</v>
      </c>
      <c r="O8" s="47">
        <f t="shared" si="3"/>
        <v>166151.6</v>
      </c>
      <c r="P8" s="47">
        <v>35219</v>
      </c>
      <c r="Q8" s="47">
        <v>22779</v>
      </c>
      <c r="R8" s="62">
        <f t="shared" si="4"/>
        <v>5799.8</v>
      </c>
      <c r="S8" s="62">
        <v>885159</v>
      </c>
      <c r="T8" s="62">
        <v>140548</v>
      </c>
      <c r="U8" s="62">
        <f t="shared" si="5"/>
        <v>102570.70000000001</v>
      </c>
      <c r="V8" s="62">
        <v>0</v>
      </c>
      <c r="W8" s="64">
        <v>0</v>
      </c>
      <c r="X8" s="62">
        <f t="shared" si="6"/>
        <v>0</v>
      </c>
      <c r="Y8" s="65">
        <f t="shared" si="7"/>
        <v>472461.62575999997</v>
      </c>
      <c r="Z8" s="64">
        <f t="shared" si="8"/>
        <v>6.7208911105627211E-2</v>
      </c>
      <c r="AA8" s="66">
        <f t="shared" si="9"/>
        <v>16.466183220878666</v>
      </c>
      <c r="AB8" s="66">
        <v>5</v>
      </c>
      <c r="AC8" s="67">
        <f t="shared" si="10"/>
        <v>21.466183220878666</v>
      </c>
      <c r="AD8" s="68">
        <f t="shared" si="11"/>
        <v>16.197347576456156</v>
      </c>
      <c r="AE8" s="67">
        <v>5</v>
      </c>
      <c r="AF8" s="67">
        <f t="shared" si="12"/>
        <v>21.197347576456156</v>
      </c>
      <c r="AG8" s="32" t="s">
        <v>71</v>
      </c>
    </row>
    <row r="9" spans="1:34" s="2" customFormat="1">
      <c r="A9" s="17" t="s">
        <v>28</v>
      </c>
      <c r="B9" s="18">
        <v>81678</v>
      </c>
      <c r="C9" s="45">
        <v>0</v>
      </c>
      <c r="D9" s="45">
        <f t="shared" si="0"/>
        <v>24503.399999999998</v>
      </c>
      <c r="E9" s="46">
        <v>179729.84</v>
      </c>
      <c r="F9" s="57">
        <v>59852.39</v>
      </c>
      <c r="G9" s="56">
        <v>0.04</v>
      </c>
      <c r="H9" s="47">
        <f t="shared" si="1"/>
        <v>37374.827879999997</v>
      </c>
      <c r="I9" s="47">
        <v>207397</v>
      </c>
      <c r="J9" s="47">
        <v>0</v>
      </c>
      <c r="K9" s="56">
        <v>0.02</v>
      </c>
      <c r="L9" s="47">
        <f t="shared" si="2"/>
        <v>31731.740999999998</v>
      </c>
      <c r="M9" s="47">
        <v>762397</v>
      </c>
      <c r="N9" s="47">
        <v>245067</v>
      </c>
      <c r="O9" s="47">
        <f t="shared" si="3"/>
        <v>100746.40000000001</v>
      </c>
      <c r="P9" s="47">
        <v>38664</v>
      </c>
      <c r="Q9" s="47">
        <v>2804</v>
      </c>
      <c r="R9" s="62">
        <f t="shared" si="4"/>
        <v>4146.8</v>
      </c>
      <c r="S9" s="62">
        <v>208955</v>
      </c>
      <c r="T9" s="62">
        <v>4080</v>
      </c>
      <c r="U9" s="62">
        <f t="shared" si="5"/>
        <v>21303.5</v>
      </c>
      <c r="V9" s="62">
        <v>102925</v>
      </c>
      <c r="W9" s="64">
        <v>0</v>
      </c>
      <c r="X9" s="62">
        <f t="shared" si="6"/>
        <v>205850</v>
      </c>
      <c r="Y9" s="65">
        <f t="shared" si="7"/>
        <v>425656.66888000001</v>
      </c>
      <c r="Z9" s="64">
        <f t="shared" si="8"/>
        <v>6.0550782667808681E-2</v>
      </c>
      <c r="AA9" s="66">
        <f t="shared" si="9"/>
        <v>14.834941753613126</v>
      </c>
      <c r="AB9" s="66">
        <v>5</v>
      </c>
      <c r="AC9" s="67">
        <f t="shared" si="10"/>
        <v>19.834941753613126</v>
      </c>
      <c r="AD9" s="68">
        <f t="shared" si="11"/>
        <v>14.592738622941893</v>
      </c>
      <c r="AE9" s="67">
        <v>2</v>
      </c>
      <c r="AF9" s="67">
        <f t="shared" si="12"/>
        <v>16.592738622941894</v>
      </c>
      <c r="AG9" s="32" t="s">
        <v>76</v>
      </c>
      <c r="AH9" s="3"/>
    </row>
    <row r="10" spans="1:34" s="3" customFormat="1">
      <c r="A10" s="17" t="s">
        <v>32</v>
      </c>
      <c r="B10" s="22">
        <v>97000</v>
      </c>
      <c r="C10" s="22">
        <v>117356</v>
      </c>
      <c r="D10" s="46">
        <f t="shared" si="0"/>
        <v>99513.599999999991</v>
      </c>
      <c r="E10" s="46">
        <v>146129</v>
      </c>
      <c r="F10" s="57">
        <v>56907</v>
      </c>
      <c r="G10" s="58">
        <v>0.04</v>
      </c>
      <c r="H10" s="57">
        <f t="shared" si="1"/>
        <v>31673.615999999998</v>
      </c>
      <c r="I10" s="57">
        <v>389563</v>
      </c>
      <c r="J10" s="57">
        <v>104404</v>
      </c>
      <c r="K10" s="58">
        <v>0.02</v>
      </c>
      <c r="L10" s="47">
        <f t="shared" si="2"/>
        <v>75576.951000000001</v>
      </c>
      <c r="M10" s="57">
        <v>821299</v>
      </c>
      <c r="N10" s="57">
        <v>159343</v>
      </c>
      <c r="O10" s="57">
        <f t="shared" si="3"/>
        <v>98064.200000000012</v>
      </c>
      <c r="P10" s="57">
        <v>7990</v>
      </c>
      <c r="Q10" s="57">
        <v>3890</v>
      </c>
      <c r="R10" s="62">
        <f t="shared" si="4"/>
        <v>1188</v>
      </c>
      <c r="S10" s="63">
        <v>119540</v>
      </c>
      <c r="T10" s="63">
        <v>49340</v>
      </c>
      <c r="U10" s="62">
        <f t="shared" si="5"/>
        <v>16888</v>
      </c>
      <c r="V10" s="63">
        <v>654.94000000000005</v>
      </c>
      <c r="W10" s="64">
        <v>0</v>
      </c>
      <c r="X10" s="62">
        <f t="shared" si="6"/>
        <v>1309.8800000000001</v>
      </c>
      <c r="Y10" s="65">
        <f t="shared" si="7"/>
        <v>324214.24699999997</v>
      </c>
      <c r="Z10" s="70">
        <f t="shared" si="8"/>
        <v>4.6120330875019558E-2</v>
      </c>
      <c r="AA10" s="66">
        <f t="shared" si="9"/>
        <v>11.299481064379792</v>
      </c>
      <c r="AB10" s="71">
        <v>2</v>
      </c>
      <c r="AC10" s="67">
        <f t="shared" si="10"/>
        <v>13.299481064379792</v>
      </c>
      <c r="AD10" s="68">
        <f t="shared" si="11"/>
        <v>11.114999740879714</v>
      </c>
      <c r="AE10" s="67">
        <v>5</v>
      </c>
      <c r="AF10" s="67">
        <v>16.12</v>
      </c>
      <c r="AG10" s="33" t="s">
        <v>71</v>
      </c>
    </row>
    <row r="11" spans="1:34" s="3" customFormat="1">
      <c r="A11" s="17" t="s">
        <v>35</v>
      </c>
      <c r="B11" s="22">
        <v>28000</v>
      </c>
      <c r="C11" s="22">
        <v>174965</v>
      </c>
      <c r="D11" s="46">
        <f t="shared" si="0"/>
        <v>113379</v>
      </c>
      <c r="E11" s="46">
        <v>31892</v>
      </c>
      <c r="F11" s="57">
        <v>0</v>
      </c>
      <c r="G11" s="58">
        <v>0</v>
      </c>
      <c r="H11" s="57">
        <f t="shared" si="1"/>
        <v>4783.8</v>
      </c>
      <c r="I11" s="57">
        <v>172922</v>
      </c>
      <c r="J11" s="57">
        <v>100211</v>
      </c>
      <c r="K11" s="58">
        <v>0.02</v>
      </c>
      <c r="L11" s="47">
        <f t="shared" si="2"/>
        <v>41789.349000000002</v>
      </c>
      <c r="M11" s="57">
        <v>394368</v>
      </c>
      <c r="N11" s="57">
        <v>162979</v>
      </c>
      <c r="O11" s="57">
        <f t="shared" si="3"/>
        <v>55734.700000000004</v>
      </c>
      <c r="P11" s="57">
        <v>0</v>
      </c>
      <c r="Q11" s="57">
        <v>0</v>
      </c>
      <c r="R11" s="62">
        <f t="shared" si="4"/>
        <v>0</v>
      </c>
      <c r="S11" s="63">
        <v>507250</v>
      </c>
      <c r="T11" s="63">
        <v>210100</v>
      </c>
      <c r="U11" s="62">
        <f t="shared" si="5"/>
        <v>71735</v>
      </c>
      <c r="V11" s="62">
        <v>0</v>
      </c>
      <c r="W11" s="64">
        <v>0</v>
      </c>
      <c r="X11" s="62">
        <f t="shared" si="6"/>
        <v>0</v>
      </c>
      <c r="Y11" s="65">
        <f t="shared" si="7"/>
        <v>287421.84900000005</v>
      </c>
      <c r="Z11" s="70">
        <f t="shared" si="8"/>
        <v>4.0886515318957935E-2</v>
      </c>
      <c r="AA11" s="66">
        <f t="shared" si="9"/>
        <v>10.017196253144695</v>
      </c>
      <c r="AB11" s="71">
        <v>2</v>
      </c>
      <c r="AC11" s="67">
        <f t="shared" si="10"/>
        <v>12.017196253144695</v>
      </c>
      <c r="AD11" s="68">
        <f t="shared" si="11"/>
        <v>9.8536501918688622</v>
      </c>
      <c r="AE11" s="67">
        <v>2</v>
      </c>
      <c r="AF11" s="67">
        <f t="shared" si="12"/>
        <v>11.853650191868862</v>
      </c>
      <c r="AG11" s="33" t="s">
        <v>73</v>
      </c>
    </row>
    <row r="12" spans="1:34" s="3" customFormat="1">
      <c r="A12" s="17" t="s">
        <v>29</v>
      </c>
      <c r="B12" s="22">
        <v>70438</v>
      </c>
      <c r="C12" s="22">
        <v>0</v>
      </c>
      <c r="D12" s="46">
        <f t="shared" si="0"/>
        <v>21131.399999999998</v>
      </c>
      <c r="E12" s="46">
        <v>192565</v>
      </c>
      <c r="F12" s="57">
        <v>18404</v>
      </c>
      <c r="G12" s="58">
        <v>0.02</v>
      </c>
      <c r="H12" s="57">
        <f t="shared" si="1"/>
        <v>32278.256999999998</v>
      </c>
      <c r="I12" s="57">
        <v>490363</v>
      </c>
      <c r="J12" s="57">
        <v>95235</v>
      </c>
      <c r="K12" s="58">
        <v>0.02</v>
      </c>
      <c r="L12" s="47">
        <f t="shared" si="2"/>
        <v>89596.493999999992</v>
      </c>
      <c r="M12" s="57">
        <v>764449</v>
      </c>
      <c r="N12" s="57">
        <v>121715</v>
      </c>
      <c r="O12" s="57">
        <f t="shared" si="3"/>
        <v>88616.400000000009</v>
      </c>
      <c r="P12" s="57">
        <v>14339</v>
      </c>
      <c r="Q12" s="47">
        <v>0</v>
      </c>
      <c r="R12" s="62">
        <f t="shared" si="4"/>
        <v>1433.9</v>
      </c>
      <c r="S12" s="63">
        <v>124360</v>
      </c>
      <c r="T12" s="62">
        <v>0</v>
      </c>
      <c r="U12" s="62">
        <f t="shared" si="5"/>
        <v>12436</v>
      </c>
      <c r="V12" s="63">
        <v>12291.01</v>
      </c>
      <c r="W12" s="70">
        <v>0.5</v>
      </c>
      <c r="X12" s="62">
        <f t="shared" si="6"/>
        <v>36873.030000000006</v>
      </c>
      <c r="Y12" s="65">
        <f t="shared" si="7"/>
        <v>282365.48099999997</v>
      </c>
      <c r="Z12" s="70">
        <f t="shared" si="8"/>
        <v>4.0167233648446203E-2</v>
      </c>
      <c r="AA12" s="66">
        <f t="shared" si="9"/>
        <v>9.8409722438693201</v>
      </c>
      <c r="AB12" s="71">
        <v>2</v>
      </c>
      <c r="AC12" s="67">
        <f t="shared" si="10"/>
        <v>11.84097224386932</v>
      </c>
      <c r="AD12" s="68">
        <f t="shared" si="11"/>
        <v>9.6803033092755353</v>
      </c>
      <c r="AE12" s="67">
        <v>2</v>
      </c>
      <c r="AF12" s="67">
        <f t="shared" si="12"/>
        <v>11.680303309275535</v>
      </c>
      <c r="AG12" s="33" t="s">
        <v>73</v>
      </c>
    </row>
    <row r="13" spans="1:34" s="3" customFormat="1">
      <c r="A13" s="17" t="s">
        <v>31</v>
      </c>
      <c r="B13" s="22">
        <v>77000</v>
      </c>
      <c r="C13" s="22">
        <v>1497</v>
      </c>
      <c r="D13" s="46">
        <f t="shared" si="0"/>
        <v>23998.2</v>
      </c>
      <c r="E13" s="46">
        <v>80710</v>
      </c>
      <c r="F13" s="57">
        <v>7108</v>
      </c>
      <c r="G13" s="58">
        <v>0</v>
      </c>
      <c r="H13" s="57">
        <f t="shared" si="1"/>
        <v>13172.699999999999</v>
      </c>
      <c r="I13" s="57">
        <v>179951</v>
      </c>
      <c r="J13" s="57">
        <v>18316</v>
      </c>
      <c r="K13" s="58">
        <v>0</v>
      </c>
      <c r="L13" s="47">
        <f t="shared" si="2"/>
        <v>29740.05</v>
      </c>
      <c r="M13" s="57">
        <v>691437</v>
      </c>
      <c r="N13" s="57">
        <v>79151</v>
      </c>
      <c r="O13" s="57">
        <f t="shared" si="3"/>
        <v>77058.8</v>
      </c>
      <c r="P13" s="57">
        <v>36000</v>
      </c>
      <c r="Q13" s="57">
        <v>36000</v>
      </c>
      <c r="R13" s="62">
        <f t="shared" si="4"/>
        <v>7200</v>
      </c>
      <c r="S13" s="63">
        <v>427360</v>
      </c>
      <c r="T13" s="63">
        <v>58660</v>
      </c>
      <c r="U13" s="62">
        <f t="shared" si="5"/>
        <v>48602</v>
      </c>
      <c r="V13" s="62">
        <v>0</v>
      </c>
      <c r="W13" s="64">
        <v>0</v>
      </c>
      <c r="X13" s="62">
        <f t="shared" si="6"/>
        <v>0</v>
      </c>
      <c r="Y13" s="65">
        <f t="shared" si="7"/>
        <v>199771.75</v>
      </c>
      <c r="Z13" s="70">
        <f t="shared" si="8"/>
        <v>2.8418057795842909E-2</v>
      </c>
      <c r="AA13" s="66">
        <f t="shared" si="9"/>
        <v>6.9624241599815129</v>
      </c>
      <c r="AB13" s="71">
        <v>2</v>
      </c>
      <c r="AC13" s="67">
        <f t="shared" si="10"/>
        <v>8.9624241599815129</v>
      </c>
      <c r="AD13" s="68">
        <f t="shared" si="11"/>
        <v>6.8487519287981407</v>
      </c>
      <c r="AE13" s="67">
        <v>2</v>
      </c>
      <c r="AF13" s="67">
        <f t="shared" si="12"/>
        <v>8.8487519287981407</v>
      </c>
      <c r="AG13" s="33" t="s">
        <v>74</v>
      </c>
    </row>
    <row r="14" spans="1:34" s="3" customFormat="1">
      <c r="A14" s="17" t="s">
        <v>34</v>
      </c>
      <c r="B14" s="22">
        <v>50000</v>
      </c>
      <c r="C14" s="22">
        <v>11775</v>
      </c>
      <c r="D14" s="46">
        <f t="shared" si="0"/>
        <v>22065</v>
      </c>
      <c r="E14" s="46">
        <v>58662</v>
      </c>
      <c r="F14" s="57">
        <v>9317</v>
      </c>
      <c r="G14" s="58">
        <v>0.02</v>
      </c>
      <c r="H14" s="57">
        <f t="shared" si="1"/>
        <v>10400.787</v>
      </c>
      <c r="I14" s="57">
        <v>36138</v>
      </c>
      <c r="J14" s="47">
        <v>0</v>
      </c>
      <c r="K14" s="58">
        <v>0.04</v>
      </c>
      <c r="L14" s="47">
        <f t="shared" si="2"/>
        <v>5637.5280000000002</v>
      </c>
      <c r="M14" s="57">
        <v>440047</v>
      </c>
      <c r="N14" s="57">
        <v>20091</v>
      </c>
      <c r="O14" s="57">
        <f t="shared" si="3"/>
        <v>46013.8</v>
      </c>
      <c r="P14" s="57">
        <v>0</v>
      </c>
      <c r="Q14" s="57">
        <v>0</v>
      </c>
      <c r="R14" s="62">
        <f t="shared" si="4"/>
        <v>0</v>
      </c>
      <c r="S14" s="63">
        <v>673800</v>
      </c>
      <c r="T14" s="63">
        <v>215500</v>
      </c>
      <c r="U14" s="62">
        <f t="shared" si="5"/>
        <v>88930</v>
      </c>
      <c r="V14" s="62">
        <v>0</v>
      </c>
      <c r="W14" s="64">
        <v>0</v>
      </c>
      <c r="X14" s="62">
        <f t="shared" si="6"/>
        <v>0</v>
      </c>
      <c r="Y14" s="65">
        <f t="shared" si="7"/>
        <v>173047.11499999999</v>
      </c>
      <c r="Z14" s="70">
        <f t="shared" si="8"/>
        <v>2.4616408053059927E-2</v>
      </c>
      <c r="AA14" s="66">
        <f t="shared" si="9"/>
        <v>6.0310199729996823</v>
      </c>
      <c r="AB14" s="71">
        <v>2</v>
      </c>
      <c r="AC14" s="67">
        <f t="shared" si="10"/>
        <v>8.0310199729996832</v>
      </c>
      <c r="AD14" s="68">
        <f t="shared" si="11"/>
        <v>5.9325543407874424</v>
      </c>
      <c r="AE14" s="67">
        <v>2</v>
      </c>
      <c r="AF14" s="67">
        <f t="shared" si="12"/>
        <v>7.9325543407874424</v>
      </c>
      <c r="AG14" s="33" t="s">
        <v>78</v>
      </c>
    </row>
    <row r="15" spans="1:34" s="3" customFormat="1">
      <c r="A15" s="17" t="s">
        <v>30</v>
      </c>
      <c r="B15" s="22">
        <v>76500</v>
      </c>
      <c r="C15" s="22">
        <v>18373</v>
      </c>
      <c r="D15" s="46">
        <f t="shared" si="0"/>
        <v>33973.799999999996</v>
      </c>
      <c r="E15" s="46">
        <v>60988</v>
      </c>
      <c r="F15" s="57">
        <v>19676</v>
      </c>
      <c r="G15" s="58">
        <v>0.04</v>
      </c>
      <c r="H15" s="57">
        <f t="shared" si="1"/>
        <v>12583.583999999999</v>
      </c>
      <c r="I15" s="57">
        <v>213034</v>
      </c>
      <c r="J15" s="57">
        <v>18994</v>
      </c>
      <c r="K15" s="58">
        <v>0.06</v>
      </c>
      <c r="L15" s="47">
        <f t="shared" si="2"/>
        <v>36892.452000000005</v>
      </c>
      <c r="M15" s="57">
        <v>559663</v>
      </c>
      <c r="N15" s="57">
        <v>50542</v>
      </c>
      <c r="O15" s="57">
        <f t="shared" si="3"/>
        <v>61020.5</v>
      </c>
      <c r="P15" s="57">
        <v>48701</v>
      </c>
      <c r="Q15" s="57">
        <v>34877</v>
      </c>
      <c r="R15" s="62">
        <f t="shared" si="4"/>
        <v>8357.8000000000011</v>
      </c>
      <c r="S15" s="63">
        <v>50376</v>
      </c>
      <c r="T15" s="63">
        <v>2717</v>
      </c>
      <c r="U15" s="62">
        <f t="shared" si="5"/>
        <v>5309.3</v>
      </c>
      <c r="V15" s="63">
        <v>4540</v>
      </c>
      <c r="W15" s="70">
        <v>0.5</v>
      </c>
      <c r="X15" s="62">
        <f t="shared" si="6"/>
        <v>13620</v>
      </c>
      <c r="Y15" s="65">
        <f t="shared" si="7"/>
        <v>171757.43599999999</v>
      </c>
      <c r="Z15" s="70">
        <f t="shared" si="8"/>
        <v>2.4432947817265401E-2</v>
      </c>
      <c r="AA15" s="66">
        <f t="shared" si="9"/>
        <v>5.9860722152300232</v>
      </c>
      <c r="AB15" s="71">
        <v>2</v>
      </c>
      <c r="AC15" s="67">
        <f t="shared" si="10"/>
        <v>7.9860722152300232</v>
      </c>
      <c r="AD15" s="68">
        <f t="shared" si="11"/>
        <v>5.8883404239609618</v>
      </c>
      <c r="AE15" s="67">
        <v>2</v>
      </c>
      <c r="AF15" s="67">
        <f t="shared" si="12"/>
        <v>7.8883404239609618</v>
      </c>
      <c r="AG15" s="33" t="s">
        <v>75</v>
      </c>
    </row>
    <row r="16" spans="1:34" s="3" customFormat="1">
      <c r="A16" s="17" t="s">
        <v>38</v>
      </c>
      <c r="B16" s="22">
        <v>38000</v>
      </c>
      <c r="C16" s="22">
        <v>68229</v>
      </c>
      <c r="D16" s="46">
        <f t="shared" si="0"/>
        <v>52337.4</v>
      </c>
      <c r="E16" s="46">
        <v>88042</v>
      </c>
      <c r="F16" s="57">
        <v>42105</v>
      </c>
      <c r="G16" s="58">
        <v>0.04</v>
      </c>
      <c r="H16" s="57">
        <f t="shared" si="1"/>
        <v>20302.932000000001</v>
      </c>
      <c r="I16" s="57">
        <v>131309</v>
      </c>
      <c r="J16" s="57">
        <v>51755</v>
      </c>
      <c r="K16" s="58">
        <v>0.04</v>
      </c>
      <c r="L16" s="47">
        <f t="shared" si="2"/>
        <v>28557.984</v>
      </c>
      <c r="M16" s="57">
        <v>365574</v>
      </c>
      <c r="N16" s="57">
        <v>96572</v>
      </c>
      <c r="O16" s="57">
        <f t="shared" si="3"/>
        <v>46214.600000000006</v>
      </c>
      <c r="P16" s="57">
        <v>63105</v>
      </c>
      <c r="Q16" s="47">
        <v>0</v>
      </c>
      <c r="R16" s="62">
        <f t="shared" si="4"/>
        <v>6310.5</v>
      </c>
      <c r="S16" s="63">
        <v>113880</v>
      </c>
      <c r="T16" s="63">
        <v>0</v>
      </c>
      <c r="U16" s="62">
        <f t="shared" si="5"/>
        <v>11388</v>
      </c>
      <c r="V16" s="62">
        <v>0</v>
      </c>
      <c r="W16" s="64">
        <v>0</v>
      </c>
      <c r="X16" s="62">
        <f t="shared" si="6"/>
        <v>0</v>
      </c>
      <c r="Y16" s="65">
        <f t="shared" si="7"/>
        <v>165111.416</v>
      </c>
      <c r="Z16" s="70">
        <f t="shared" si="8"/>
        <v>2.3487533961340689E-2</v>
      </c>
      <c r="AA16" s="66">
        <f t="shared" si="9"/>
        <v>5.7544458205284688</v>
      </c>
      <c r="AB16" s="71"/>
      <c r="AC16" s="67">
        <f t="shared" si="10"/>
        <v>5.7544458205284688</v>
      </c>
      <c r="AD16" s="68">
        <f t="shared" si="11"/>
        <v>5.6604956846831058</v>
      </c>
      <c r="AE16" s="67">
        <v>2</v>
      </c>
      <c r="AF16" s="67">
        <f t="shared" si="12"/>
        <v>7.6604956846831058</v>
      </c>
      <c r="AG16" s="33" t="s">
        <v>74</v>
      </c>
    </row>
    <row r="17" spans="1:33" s="3" customFormat="1">
      <c r="A17" s="17" t="s">
        <v>37</v>
      </c>
      <c r="B17" s="22">
        <v>50000</v>
      </c>
      <c r="C17" s="22">
        <v>12564</v>
      </c>
      <c r="D17" s="46">
        <f t="shared" si="0"/>
        <v>22538.399999999998</v>
      </c>
      <c r="E17" s="46">
        <v>105994</v>
      </c>
      <c r="F17" s="57">
        <v>22015</v>
      </c>
      <c r="G17" s="58">
        <v>0.02</v>
      </c>
      <c r="H17" s="57">
        <f t="shared" si="1"/>
        <v>19585.377</v>
      </c>
      <c r="I17" s="57">
        <v>170993</v>
      </c>
      <c r="J17" s="47">
        <v>0</v>
      </c>
      <c r="K17" s="58">
        <v>0.02</v>
      </c>
      <c r="L17" s="47">
        <f t="shared" si="2"/>
        <v>26161.929</v>
      </c>
      <c r="M17" s="57">
        <v>395053</v>
      </c>
      <c r="N17" s="57">
        <v>25097</v>
      </c>
      <c r="O17" s="57">
        <f t="shared" si="3"/>
        <v>42015</v>
      </c>
      <c r="P17" s="57">
        <v>40050</v>
      </c>
      <c r="Q17" s="57">
        <v>4550</v>
      </c>
      <c r="R17" s="62">
        <f t="shared" si="4"/>
        <v>4460</v>
      </c>
      <c r="S17" s="63">
        <v>143990</v>
      </c>
      <c r="T17" s="63">
        <v>13310</v>
      </c>
      <c r="U17" s="62">
        <f t="shared" si="5"/>
        <v>15730</v>
      </c>
      <c r="V17" s="63">
        <v>15500</v>
      </c>
      <c r="W17" s="64">
        <v>0</v>
      </c>
      <c r="X17" s="62">
        <f t="shared" si="6"/>
        <v>31000</v>
      </c>
      <c r="Y17" s="65">
        <f t="shared" si="7"/>
        <v>161490.70600000001</v>
      </c>
      <c r="Z17" s="70">
        <f t="shared" si="8"/>
        <v>2.2972478423998768E-2</v>
      </c>
      <c r="AA17" s="66">
        <f t="shared" si="9"/>
        <v>5.6282572138796985</v>
      </c>
      <c r="AB17" s="71">
        <v>2</v>
      </c>
      <c r="AC17" s="67">
        <f t="shared" si="10"/>
        <v>7.6282572138796985</v>
      </c>
      <c r="AD17" s="68">
        <f t="shared" si="11"/>
        <v>5.536367300183703</v>
      </c>
      <c r="AE17" s="67">
        <v>2</v>
      </c>
      <c r="AF17" s="67">
        <f t="shared" si="12"/>
        <v>7.536367300183703</v>
      </c>
      <c r="AG17" s="33" t="s">
        <v>76</v>
      </c>
    </row>
    <row r="18" spans="1:33" s="3" customFormat="1">
      <c r="A18" s="17" t="s">
        <v>33</v>
      </c>
      <c r="B18" s="22">
        <v>54000</v>
      </c>
      <c r="C18" s="22">
        <v>46231</v>
      </c>
      <c r="D18" s="46">
        <f t="shared" si="0"/>
        <v>43938.6</v>
      </c>
      <c r="E18" s="46">
        <v>195254</v>
      </c>
      <c r="F18" s="57">
        <v>16359</v>
      </c>
      <c r="G18" s="58">
        <v>0</v>
      </c>
      <c r="H18" s="57">
        <f t="shared" si="1"/>
        <v>31741.949999999997</v>
      </c>
      <c r="I18" s="57">
        <v>148859</v>
      </c>
      <c r="J18" s="57">
        <v>19224</v>
      </c>
      <c r="K18" s="58">
        <v>0.04</v>
      </c>
      <c r="L18" s="47">
        <f t="shared" si="2"/>
        <v>26220.948</v>
      </c>
      <c r="M18" s="57">
        <v>412678</v>
      </c>
      <c r="N18" s="57">
        <v>46448</v>
      </c>
      <c r="O18" s="57">
        <f t="shared" si="3"/>
        <v>45912.600000000006</v>
      </c>
      <c r="P18" s="57">
        <v>2590</v>
      </c>
      <c r="Q18" s="57">
        <v>2590</v>
      </c>
      <c r="R18" s="62">
        <f t="shared" si="4"/>
        <v>518</v>
      </c>
      <c r="S18" s="63">
        <v>25698</v>
      </c>
      <c r="T18" s="63">
        <v>10698</v>
      </c>
      <c r="U18" s="62">
        <f t="shared" si="5"/>
        <v>3639.6000000000004</v>
      </c>
      <c r="V18" s="62">
        <v>0</v>
      </c>
      <c r="W18" s="64">
        <v>0</v>
      </c>
      <c r="X18" s="62">
        <f t="shared" si="6"/>
        <v>0</v>
      </c>
      <c r="Y18" s="65">
        <f t="shared" si="7"/>
        <v>151971.698</v>
      </c>
      <c r="Z18" s="70">
        <f t="shared" si="8"/>
        <v>2.1618374455329065E-2</v>
      </c>
      <c r="AA18" s="66">
        <f t="shared" si="9"/>
        <v>5.2965017415556206</v>
      </c>
      <c r="AB18" s="71">
        <v>2</v>
      </c>
      <c r="AC18" s="67">
        <f t="shared" si="10"/>
        <v>7.2965017415556206</v>
      </c>
      <c r="AD18" s="68">
        <f t="shared" si="11"/>
        <v>5.2100282437343051</v>
      </c>
      <c r="AE18" s="67">
        <v>2</v>
      </c>
      <c r="AF18" s="67">
        <f t="shared" si="12"/>
        <v>7.2100282437343051</v>
      </c>
      <c r="AG18" s="33" t="s">
        <v>72</v>
      </c>
    </row>
    <row r="19" spans="1:33" s="3" customFormat="1">
      <c r="A19" s="17" t="s">
        <v>57</v>
      </c>
      <c r="B19" s="47">
        <v>1000</v>
      </c>
      <c r="C19" s="47">
        <v>177452</v>
      </c>
      <c r="D19" s="46">
        <f t="shared" si="0"/>
        <v>106771.2</v>
      </c>
      <c r="E19" s="46">
        <v>8069.98</v>
      </c>
      <c r="F19" s="57">
        <v>7889.98</v>
      </c>
      <c r="G19" s="56">
        <v>0.02</v>
      </c>
      <c r="H19" s="57">
        <f t="shared" si="1"/>
        <v>2441.8738800000001</v>
      </c>
      <c r="I19" s="47">
        <v>9149</v>
      </c>
      <c r="J19" s="47">
        <v>9149</v>
      </c>
      <c r="K19" s="56">
        <v>0</v>
      </c>
      <c r="L19" s="47">
        <f t="shared" si="2"/>
        <v>2744.7</v>
      </c>
      <c r="M19" s="47">
        <v>50124</v>
      </c>
      <c r="N19" s="47">
        <v>49732</v>
      </c>
      <c r="O19" s="47">
        <f t="shared" si="3"/>
        <v>9985.6</v>
      </c>
      <c r="P19" s="47">
        <v>300</v>
      </c>
      <c r="Q19" s="47">
        <v>300</v>
      </c>
      <c r="R19" s="62">
        <f t="shared" si="4"/>
        <v>60</v>
      </c>
      <c r="S19" s="62">
        <v>60400</v>
      </c>
      <c r="T19" s="62">
        <v>60400</v>
      </c>
      <c r="U19" s="62">
        <f t="shared" si="5"/>
        <v>12080</v>
      </c>
      <c r="V19" s="62">
        <v>0</v>
      </c>
      <c r="W19" s="64">
        <v>0</v>
      </c>
      <c r="X19" s="62">
        <f t="shared" si="6"/>
        <v>0</v>
      </c>
      <c r="Y19" s="65">
        <f t="shared" si="7"/>
        <v>134083.37388</v>
      </c>
      <c r="Z19" s="70">
        <f t="shared" si="8"/>
        <v>1.9073713217126313E-2</v>
      </c>
      <c r="AA19" s="66"/>
      <c r="AB19" s="66"/>
      <c r="AC19" s="67"/>
      <c r="AD19" s="68">
        <f t="shared" si="11"/>
        <v>4.596764885327441</v>
      </c>
      <c r="AE19" s="67"/>
      <c r="AF19" s="67">
        <f t="shared" si="12"/>
        <v>4.596764885327441</v>
      </c>
      <c r="AG19" s="32"/>
    </row>
    <row r="20" spans="1:33" s="3" customFormat="1">
      <c r="A20" s="17" t="s">
        <v>45</v>
      </c>
      <c r="B20" s="22">
        <v>19000</v>
      </c>
      <c r="C20" s="22">
        <v>93445</v>
      </c>
      <c r="D20" s="46">
        <f t="shared" si="0"/>
        <v>61767</v>
      </c>
      <c r="E20" s="46">
        <v>25277</v>
      </c>
      <c r="F20" s="57">
        <v>1580</v>
      </c>
      <c r="G20" s="58">
        <v>0</v>
      </c>
      <c r="H20" s="57">
        <f t="shared" si="1"/>
        <v>4028.5499999999997</v>
      </c>
      <c r="I20" s="57">
        <v>45209</v>
      </c>
      <c r="J20" s="57">
        <v>8714</v>
      </c>
      <c r="K20" s="58">
        <v>0</v>
      </c>
      <c r="L20" s="47">
        <f t="shared" si="2"/>
        <v>8088.45</v>
      </c>
      <c r="M20" s="57">
        <v>246811</v>
      </c>
      <c r="N20" s="57">
        <v>80049</v>
      </c>
      <c r="O20" s="57">
        <f t="shared" si="3"/>
        <v>32686</v>
      </c>
      <c r="P20" s="57">
        <v>0</v>
      </c>
      <c r="Q20" s="57">
        <v>0</v>
      </c>
      <c r="R20" s="62">
        <f t="shared" si="4"/>
        <v>0</v>
      </c>
      <c r="S20" s="63">
        <v>68599</v>
      </c>
      <c r="T20" s="63">
        <v>20576</v>
      </c>
      <c r="U20" s="62">
        <f t="shared" si="5"/>
        <v>8917.5</v>
      </c>
      <c r="V20" s="62">
        <v>0</v>
      </c>
      <c r="W20" s="64">
        <v>0</v>
      </c>
      <c r="X20" s="62">
        <f t="shared" si="6"/>
        <v>0</v>
      </c>
      <c r="Y20" s="65">
        <f t="shared" si="7"/>
        <v>115487.5</v>
      </c>
      <c r="Z20" s="70">
        <f t="shared" si="8"/>
        <v>1.6428401161312389E-2</v>
      </c>
      <c r="AA20" s="66">
        <f t="shared" ref="AA20:AA37" si="13">Z20*245</f>
        <v>4.024958284521535</v>
      </c>
      <c r="AB20" s="71"/>
      <c r="AC20" s="67">
        <f t="shared" ref="AC20:AC37" si="14">AA20+AB20</f>
        <v>4.024958284521535</v>
      </c>
      <c r="AD20" s="68">
        <f t="shared" si="11"/>
        <v>3.9592446798762859</v>
      </c>
      <c r="AE20" s="67"/>
      <c r="AF20" s="67">
        <f t="shared" si="12"/>
        <v>3.9592446798762859</v>
      </c>
      <c r="AG20" s="33"/>
    </row>
    <row r="21" spans="1:33" s="3" customFormat="1">
      <c r="A21" s="17" t="s">
        <v>43</v>
      </c>
      <c r="B21" s="22">
        <v>30000</v>
      </c>
      <c r="C21" s="22">
        <v>103502</v>
      </c>
      <c r="D21" s="46">
        <f t="shared" si="0"/>
        <v>71101.2</v>
      </c>
      <c r="E21" s="46">
        <v>36680</v>
      </c>
      <c r="F21" s="57">
        <v>9614</v>
      </c>
      <c r="G21" s="58">
        <v>0.02</v>
      </c>
      <c r="H21" s="57">
        <f t="shared" si="1"/>
        <v>7082.9819999999991</v>
      </c>
      <c r="I21" s="57">
        <v>33189</v>
      </c>
      <c r="J21" s="47">
        <v>0</v>
      </c>
      <c r="K21" s="58">
        <v>0.02</v>
      </c>
      <c r="L21" s="47">
        <f t="shared" si="2"/>
        <v>5077.9169999999995</v>
      </c>
      <c r="M21" s="57">
        <v>146919</v>
      </c>
      <c r="N21" s="47">
        <v>0</v>
      </c>
      <c r="O21" s="57">
        <f t="shared" si="3"/>
        <v>14691.900000000001</v>
      </c>
      <c r="P21" s="57">
        <v>0</v>
      </c>
      <c r="Q21" s="47">
        <v>0</v>
      </c>
      <c r="R21" s="62">
        <f t="shared" si="4"/>
        <v>0</v>
      </c>
      <c r="S21" s="63">
        <v>95975</v>
      </c>
      <c r="T21" s="63">
        <v>2775</v>
      </c>
      <c r="U21" s="62">
        <f t="shared" si="5"/>
        <v>9875</v>
      </c>
      <c r="V21" s="62">
        <v>0</v>
      </c>
      <c r="W21" s="64">
        <v>0</v>
      </c>
      <c r="X21" s="62">
        <f t="shared" si="6"/>
        <v>0</v>
      </c>
      <c r="Y21" s="65">
        <f t="shared" si="7"/>
        <v>107828.99900000001</v>
      </c>
      <c r="Z21" s="70">
        <f t="shared" si="8"/>
        <v>1.5338959215454076E-2</v>
      </c>
      <c r="AA21" s="66">
        <f t="shared" si="13"/>
        <v>3.7580450077862486</v>
      </c>
      <c r="AB21" s="71"/>
      <c r="AC21" s="67">
        <f t="shared" si="14"/>
        <v>3.7580450077862486</v>
      </c>
      <c r="AD21" s="68">
        <f t="shared" si="11"/>
        <v>3.6966891709244321</v>
      </c>
      <c r="AE21" s="67"/>
      <c r="AF21" s="67">
        <f t="shared" si="12"/>
        <v>3.6966891709244321</v>
      </c>
      <c r="AG21" s="33"/>
    </row>
    <row r="22" spans="1:33" s="3" customFormat="1">
      <c r="A22" s="17" t="s">
        <v>41</v>
      </c>
      <c r="B22" s="22">
        <v>37848</v>
      </c>
      <c r="C22" s="22">
        <v>0</v>
      </c>
      <c r="D22" s="46">
        <f t="shared" si="0"/>
        <v>11354.4</v>
      </c>
      <c r="E22" s="46">
        <v>57898</v>
      </c>
      <c r="F22" s="57">
        <v>6367</v>
      </c>
      <c r="G22" s="58">
        <v>0</v>
      </c>
      <c r="H22" s="57">
        <f t="shared" si="1"/>
        <v>9639.75</v>
      </c>
      <c r="I22" s="57">
        <v>153149</v>
      </c>
      <c r="J22" s="47">
        <v>0</v>
      </c>
      <c r="K22" s="58">
        <v>0.06</v>
      </c>
      <c r="L22" s="47">
        <f t="shared" si="2"/>
        <v>24350.690999999999</v>
      </c>
      <c r="M22" s="57">
        <v>330528</v>
      </c>
      <c r="N22" s="57">
        <v>49656</v>
      </c>
      <c r="O22" s="57">
        <f t="shared" si="3"/>
        <v>38018.400000000001</v>
      </c>
      <c r="P22" s="57">
        <v>6340</v>
      </c>
      <c r="Q22" s="47">
        <v>0</v>
      </c>
      <c r="R22" s="62">
        <f t="shared" si="4"/>
        <v>634</v>
      </c>
      <c r="S22" s="63">
        <v>69000</v>
      </c>
      <c r="T22" s="63">
        <v>2700</v>
      </c>
      <c r="U22" s="62">
        <f t="shared" si="5"/>
        <v>7170</v>
      </c>
      <c r="V22" s="62">
        <v>0</v>
      </c>
      <c r="W22" s="64">
        <v>0</v>
      </c>
      <c r="X22" s="62">
        <f t="shared" si="6"/>
        <v>0</v>
      </c>
      <c r="Y22" s="65">
        <f t="shared" si="7"/>
        <v>91167.241000000009</v>
      </c>
      <c r="Z22" s="70">
        <f t="shared" si="8"/>
        <v>1.2968780239576113E-2</v>
      </c>
      <c r="AA22" s="66">
        <f t="shared" si="13"/>
        <v>3.1773511586961476</v>
      </c>
      <c r="AB22" s="71"/>
      <c r="AC22" s="67">
        <f t="shared" si="14"/>
        <v>3.1773511586961476</v>
      </c>
      <c r="AD22" s="68">
        <f t="shared" si="11"/>
        <v>3.1254760377378434</v>
      </c>
      <c r="AE22" s="67">
        <v>2</v>
      </c>
      <c r="AF22" s="67">
        <v>5.12</v>
      </c>
      <c r="AG22" s="33" t="s">
        <v>77</v>
      </c>
    </row>
    <row r="23" spans="1:33" s="3" customFormat="1">
      <c r="A23" s="17" t="s">
        <v>36</v>
      </c>
      <c r="B23" s="22">
        <v>27000</v>
      </c>
      <c r="C23" s="22">
        <v>17710</v>
      </c>
      <c r="D23" s="46">
        <f t="shared" si="0"/>
        <v>18726</v>
      </c>
      <c r="E23" s="46">
        <v>31828</v>
      </c>
      <c r="F23" s="57">
        <v>9758</v>
      </c>
      <c r="G23" s="58">
        <v>0.02</v>
      </c>
      <c r="H23" s="57">
        <f t="shared" si="1"/>
        <v>6362.6580000000004</v>
      </c>
      <c r="I23" s="57">
        <v>70608</v>
      </c>
      <c r="J23" s="57">
        <v>25585</v>
      </c>
      <c r="K23" s="58">
        <v>0</v>
      </c>
      <c r="L23" s="47">
        <f t="shared" si="2"/>
        <v>14428.949999999999</v>
      </c>
      <c r="M23" s="57">
        <v>305374</v>
      </c>
      <c r="N23" s="57">
        <v>38926</v>
      </c>
      <c r="O23" s="57">
        <f t="shared" si="3"/>
        <v>34430</v>
      </c>
      <c r="P23" s="57">
        <v>6378</v>
      </c>
      <c r="Q23" s="57">
        <v>6128</v>
      </c>
      <c r="R23" s="62">
        <f t="shared" si="4"/>
        <v>1250.6000000000001</v>
      </c>
      <c r="S23" s="63">
        <v>107450</v>
      </c>
      <c r="T23" s="63">
        <v>10100</v>
      </c>
      <c r="U23" s="62">
        <f t="shared" si="5"/>
        <v>11755</v>
      </c>
      <c r="V23" s="62">
        <v>0</v>
      </c>
      <c r="W23" s="64">
        <v>0</v>
      </c>
      <c r="X23" s="62">
        <f t="shared" si="6"/>
        <v>0</v>
      </c>
      <c r="Y23" s="65">
        <f t="shared" si="7"/>
        <v>86953.208000000013</v>
      </c>
      <c r="Z23" s="70">
        <f t="shared" si="8"/>
        <v>1.2369322942197536E-2</v>
      </c>
      <c r="AA23" s="66">
        <f t="shared" si="13"/>
        <v>3.0304841208383961</v>
      </c>
      <c r="AB23" s="71">
        <v>2</v>
      </c>
      <c r="AC23" s="67">
        <f t="shared" si="14"/>
        <v>5.0304841208383966</v>
      </c>
      <c r="AD23" s="68">
        <f t="shared" si="11"/>
        <v>2.9810068290696061</v>
      </c>
      <c r="AE23" s="67"/>
      <c r="AF23" s="67">
        <f t="shared" si="12"/>
        <v>2.9810068290696061</v>
      </c>
      <c r="AG23" s="33"/>
    </row>
    <row r="24" spans="1:33" s="3" customFormat="1">
      <c r="A24" s="17" t="s">
        <v>39</v>
      </c>
      <c r="B24" s="22">
        <v>0</v>
      </c>
      <c r="C24" s="22">
        <v>0</v>
      </c>
      <c r="D24" s="46">
        <f t="shared" si="0"/>
        <v>0</v>
      </c>
      <c r="E24" s="46">
        <v>15129.3</v>
      </c>
      <c r="F24" s="57">
        <v>4271.5</v>
      </c>
      <c r="G24" s="58">
        <v>0.04</v>
      </c>
      <c r="H24" s="57">
        <f t="shared" si="1"/>
        <v>3026.5247999999997</v>
      </c>
      <c r="I24" s="57">
        <v>37822</v>
      </c>
      <c r="J24" s="47">
        <v>0</v>
      </c>
      <c r="K24" s="58">
        <v>0</v>
      </c>
      <c r="L24" s="47">
        <f t="shared" si="2"/>
        <v>5673.3</v>
      </c>
      <c r="M24" s="57">
        <v>439564</v>
      </c>
      <c r="N24" s="57">
        <v>266</v>
      </c>
      <c r="O24" s="57">
        <f t="shared" si="3"/>
        <v>43983</v>
      </c>
      <c r="P24" s="57">
        <v>197500</v>
      </c>
      <c r="Q24" s="47">
        <v>0</v>
      </c>
      <c r="R24" s="62">
        <f t="shared" si="4"/>
        <v>19750</v>
      </c>
      <c r="S24" s="63">
        <v>76000</v>
      </c>
      <c r="T24" s="63">
        <v>13650</v>
      </c>
      <c r="U24" s="62">
        <f t="shared" si="5"/>
        <v>8965</v>
      </c>
      <c r="V24" s="62">
        <v>0</v>
      </c>
      <c r="W24" s="64">
        <v>0</v>
      </c>
      <c r="X24" s="62">
        <f t="shared" si="6"/>
        <v>0</v>
      </c>
      <c r="Y24" s="65">
        <f t="shared" si="7"/>
        <v>81397.824800000002</v>
      </c>
      <c r="Z24" s="70">
        <f t="shared" si="8"/>
        <v>1.157905504468122E-2</v>
      </c>
      <c r="AA24" s="66">
        <f t="shared" si="13"/>
        <v>2.8368684859468991</v>
      </c>
      <c r="AB24" s="71"/>
      <c r="AC24" s="67">
        <f t="shared" si="14"/>
        <v>2.8368684859468991</v>
      </c>
      <c r="AD24" s="68">
        <f t="shared" si="11"/>
        <v>2.7905522657681741</v>
      </c>
      <c r="AE24" s="67"/>
      <c r="AF24" s="67">
        <f t="shared" si="12"/>
        <v>2.7905522657681741</v>
      </c>
      <c r="AG24" s="33"/>
    </row>
    <row r="25" spans="1:33" s="3" customFormat="1">
      <c r="A25" s="17" t="s">
        <v>47</v>
      </c>
      <c r="B25" s="22">
        <v>21919</v>
      </c>
      <c r="C25" s="22">
        <v>0</v>
      </c>
      <c r="D25" s="46">
        <f t="shared" si="0"/>
        <v>6575.7</v>
      </c>
      <c r="E25" s="46">
        <v>164272</v>
      </c>
      <c r="F25" s="57">
        <v>21049</v>
      </c>
      <c r="G25" s="58">
        <v>0</v>
      </c>
      <c r="H25" s="57">
        <f t="shared" si="1"/>
        <v>27798.149999999998</v>
      </c>
      <c r="I25" s="57">
        <v>21625</v>
      </c>
      <c r="J25" s="57">
        <v>2003</v>
      </c>
      <c r="K25" s="58">
        <v>0</v>
      </c>
      <c r="L25" s="47">
        <f t="shared" si="2"/>
        <v>3544.2</v>
      </c>
      <c r="M25" s="57">
        <v>243080</v>
      </c>
      <c r="N25" s="57">
        <v>31015</v>
      </c>
      <c r="O25" s="57">
        <f t="shared" si="3"/>
        <v>27409.5</v>
      </c>
      <c r="P25" s="57">
        <v>1135</v>
      </c>
      <c r="Q25" s="57">
        <v>1025</v>
      </c>
      <c r="R25" s="62">
        <f t="shared" si="4"/>
        <v>216</v>
      </c>
      <c r="S25" s="63">
        <v>0</v>
      </c>
      <c r="T25" s="63">
        <v>0</v>
      </c>
      <c r="U25" s="62">
        <f t="shared" si="5"/>
        <v>0</v>
      </c>
      <c r="V25" s="62">
        <v>0</v>
      </c>
      <c r="W25" s="64">
        <v>0</v>
      </c>
      <c r="X25" s="62">
        <f t="shared" si="6"/>
        <v>0</v>
      </c>
      <c r="Y25" s="65">
        <f t="shared" si="7"/>
        <v>65543.549999999988</v>
      </c>
      <c r="Z25" s="70">
        <f t="shared" si="8"/>
        <v>9.3237426815589251E-3</v>
      </c>
      <c r="AA25" s="66">
        <f t="shared" si="13"/>
        <v>2.2843169569819368</v>
      </c>
      <c r="AB25" s="71">
        <v>2</v>
      </c>
      <c r="AC25" s="67">
        <f t="shared" si="14"/>
        <v>4.2843169569819368</v>
      </c>
      <c r="AD25" s="68">
        <f t="shared" si="11"/>
        <v>2.2470219862557008</v>
      </c>
      <c r="AE25" s="67">
        <v>2</v>
      </c>
      <c r="AF25" s="67">
        <f t="shared" si="12"/>
        <v>4.2470219862557013</v>
      </c>
      <c r="AG25" s="33" t="s">
        <v>72</v>
      </c>
    </row>
    <row r="26" spans="1:33" s="3" customFormat="1">
      <c r="A26" s="17" t="s">
        <v>44</v>
      </c>
      <c r="B26" s="22">
        <v>33000</v>
      </c>
      <c r="C26" s="22">
        <v>16995</v>
      </c>
      <c r="D26" s="46">
        <f t="shared" si="0"/>
        <v>20097</v>
      </c>
      <c r="E26" s="46">
        <v>14295</v>
      </c>
      <c r="F26" s="57">
        <v>5988</v>
      </c>
      <c r="G26" s="58">
        <v>0.04</v>
      </c>
      <c r="H26" s="57">
        <f t="shared" si="1"/>
        <v>3164.1479999999997</v>
      </c>
      <c r="I26" s="57">
        <v>14072</v>
      </c>
      <c r="J26" s="47">
        <v>0</v>
      </c>
      <c r="K26" s="58">
        <v>0.02</v>
      </c>
      <c r="L26" s="47">
        <f t="shared" si="2"/>
        <v>2153.0160000000001</v>
      </c>
      <c r="M26" s="57">
        <v>105109</v>
      </c>
      <c r="N26" s="47">
        <v>0</v>
      </c>
      <c r="O26" s="57">
        <f t="shared" si="3"/>
        <v>10510.900000000001</v>
      </c>
      <c r="P26" s="57">
        <v>37488</v>
      </c>
      <c r="Q26" s="57">
        <v>9725</v>
      </c>
      <c r="R26" s="62">
        <f t="shared" si="4"/>
        <v>4721.3</v>
      </c>
      <c r="S26" s="63">
        <v>227769</v>
      </c>
      <c r="T26" s="63">
        <v>1006</v>
      </c>
      <c r="U26" s="62">
        <f t="shared" si="5"/>
        <v>22877.5</v>
      </c>
      <c r="V26" s="62">
        <v>0</v>
      </c>
      <c r="W26" s="64">
        <v>0</v>
      </c>
      <c r="X26" s="62">
        <f t="shared" si="6"/>
        <v>0</v>
      </c>
      <c r="Y26" s="65">
        <f t="shared" si="7"/>
        <v>63523.864000000001</v>
      </c>
      <c r="Z26" s="70">
        <f t="shared" si="8"/>
        <v>9.0364370265929236E-3</v>
      </c>
      <c r="AA26" s="66">
        <f t="shared" si="13"/>
        <v>2.2139270715152661</v>
      </c>
      <c r="AB26" s="71"/>
      <c r="AC26" s="67">
        <f t="shared" si="14"/>
        <v>2.2139270715152661</v>
      </c>
      <c r="AD26" s="68">
        <f t="shared" si="11"/>
        <v>2.1777813234088947</v>
      </c>
      <c r="AE26" s="67">
        <v>2</v>
      </c>
      <c r="AF26" s="67">
        <f t="shared" si="12"/>
        <v>4.1777813234088947</v>
      </c>
      <c r="AG26" s="33" t="s">
        <v>75</v>
      </c>
    </row>
    <row r="27" spans="1:33" s="3" customFormat="1">
      <c r="A27" s="17" t="s">
        <v>48</v>
      </c>
      <c r="B27" s="22">
        <v>13500</v>
      </c>
      <c r="C27" s="22">
        <v>24507</v>
      </c>
      <c r="D27" s="46">
        <f t="shared" si="0"/>
        <v>18754.2</v>
      </c>
      <c r="E27" s="46">
        <v>106889</v>
      </c>
      <c r="F27" s="57">
        <v>16004</v>
      </c>
      <c r="G27" s="58">
        <v>0.02</v>
      </c>
      <c r="H27" s="57">
        <f t="shared" si="1"/>
        <v>18802.629000000001</v>
      </c>
      <c r="I27" s="57">
        <v>22052</v>
      </c>
      <c r="J27" s="57">
        <v>7256</v>
      </c>
      <c r="K27" s="58">
        <v>0.04</v>
      </c>
      <c r="L27" s="47">
        <f t="shared" si="2"/>
        <v>4572.0479999999998</v>
      </c>
      <c r="M27" s="57">
        <v>146357</v>
      </c>
      <c r="N27" s="57">
        <v>35581</v>
      </c>
      <c r="O27" s="57">
        <f t="shared" si="3"/>
        <v>18193.8</v>
      </c>
      <c r="P27" s="57">
        <v>2177</v>
      </c>
      <c r="Q27" s="57">
        <v>1392</v>
      </c>
      <c r="R27" s="62">
        <f t="shared" si="4"/>
        <v>356.90000000000003</v>
      </c>
      <c r="S27" s="63">
        <v>0</v>
      </c>
      <c r="T27" s="63">
        <v>0</v>
      </c>
      <c r="U27" s="62">
        <f t="shared" si="5"/>
        <v>0</v>
      </c>
      <c r="V27" s="62">
        <v>0</v>
      </c>
      <c r="W27" s="64">
        <v>0</v>
      </c>
      <c r="X27" s="62">
        <f t="shared" si="6"/>
        <v>0</v>
      </c>
      <c r="Y27" s="65">
        <f t="shared" si="7"/>
        <v>60679.576999999997</v>
      </c>
      <c r="Z27" s="70">
        <f t="shared" si="8"/>
        <v>8.631829706719293E-3</v>
      </c>
      <c r="AA27" s="66">
        <f t="shared" si="13"/>
        <v>2.1147982781462269</v>
      </c>
      <c r="AB27" s="71"/>
      <c r="AC27" s="67">
        <f t="shared" si="14"/>
        <v>2.1147982781462269</v>
      </c>
      <c r="AD27" s="68">
        <f t="shared" si="11"/>
        <v>2.0802709593193498</v>
      </c>
      <c r="AE27" s="67"/>
      <c r="AF27" s="67">
        <f t="shared" si="12"/>
        <v>2.0802709593193498</v>
      </c>
      <c r="AG27" s="33"/>
    </row>
    <row r="28" spans="1:33" s="3" customFormat="1">
      <c r="A28" s="17" t="s">
        <v>46</v>
      </c>
      <c r="B28" s="22">
        <v>10000</v>
      </c>
      <c r="C28" s="22">
        <v>6899</v>
      </c>
      <c r="D28" s="46">
        <f t="shared" si="0"/>
        <v>7139.4</v>
      </c>
      <c r="E28" s="46">
        <v>27423</v>
      </c>
      <c r="F28" s="57">
        <v>5630</v>
      </c>
      <c r="G28" s="58">
        <v>0.02</v>
      </c>
      <c r="H28" s="57">
        <f t="shared" si="1"/>
        <v>5057.1089999999995</v>
      </c>
      <c r="I28" s="57">
        <v>11030</v>
      </c>
      <c r="J28" s="57">
        <v>4921</v>
      </c>
      <c r="K28" s="58">
        <v>0</v>
      </c>
      <c r="L28" s="47">
        <f t="shared" si="2"/>
        <v>2392.65</v>
      </c>
      <c r="M28" s="57">
        <v>105277</v>
      </c>
      <c r="N28" s="57">
        <v>10839</v>
      </c>
      <c r="O28" s="57">
        <f t="shared" si="3"/>
        <v>11611.6</v>
      </c>
      <c r="P28" s="57">
        <v>0</v>
      </c>
      <c r="Q28" s="47">
        <v>0</v>
      </c>
      <c r="R28" s="62">
        <f t="shared" si="4"/>
        <v>0</v>
      </c>
      <c r="S28" s="63">
        <v>183840</v>
      </c>
      <c r="T28" s="63">
        <v>10160</v>
      </c>
      <c r="U28" s="62">
        <f t="shared" si="5"/>
        <v>19400</v>
      </c>
      <c r="V28" s="62">
        <v>0</v>
      </c>
      <c r="W28" s="64">
        <v>0</v>
      </c>
      <c r="X28" s="62">
        <f t="shared" si="6"/>
        <v>0</v>
      </c>
      <c r="Y28" s="65">
        <f t="shared" si="7"/>
        <v>45600.758999999998</v>
      </c>
      <c r="Z28" s="70">
        <f t="shared" si="8"/>
        <v>6.4868281165695535E-3</v>
      </c>
      <c r="AA28" s="66">
        <f t="shared" si="13"/>
        <v>1.5892728885595406</v>
      </c>
      <c r="AB28" s="71"/>
      <c r="AC28" s="67">
        <f t="shared" si="14"/>
        <v>1.5892728885595406</v>
      </c>
      <c r="AD28" s="68">
        <f t="shared" si="11"/>
        <v>1.5633255760932625</v>
      </c>
      <c r="AE28" s="67"/>
      <c r="AF28" s="67">
        <f t="shared" si="12"/>
        <v>1.5633255760932625</v>
      </c>
      <c r="AG28" s="33"/>
    </row>
    <row r="29" spans="1:33" s="3" customFormat="1">
      <c r="A29" s="17" t="s">
        <v>52</v>
      </c>
      <c r="B29" s="22">
        <v>15500</v>
      </c>
      <c r="C29" s="22">
        <v>3984</v>
      </c>
      <c r="D29" s="46">
        <f t="shared" si="0"/>
        <v>7040.4</v>
      </c>
      <c r="E29" s="46">
        <v>6272</v>
      </c>
      <c r="F29" s="57">
        <v>3903</v>
      </c>
      <c r="G29" s="58">
        <v>0.02</v>
      </c>
      <c r="H29" s="57">
        <f t="shared" si="1"/>
        <v>1556.7749999999999</v>
      </c>
      <c r="I29" s="57">
        <v>5707</v>
      </c>
      <c r="J29" s="57">
        <v>2207</v>
      </c>
      <c r="K29" s="58">
        <v>0</v>
      </c>
      <c r="L29" s="47">
        <f t="shared" si="2"/>
        <v>1187.0999999999999</v>
      </c>
      <c r="M29" s="57">
        <v>147587</v>
      </c>
      <c r="N29" s="57">
        <v>48590</v>
      </c>
      <c r="O29" s="57">
        <f t="shared" si="3"/>
        <v>19617.7</v>
      </c>
      <c r="P29" s="57">
        <v>5438</v>
      </c>
      <c r="Q29" s="47">
        <v>0</v>
      </c>
      <c r="R29" s="62">
        <f t="shared" si="4"/>
        <v>543.80000000000007</v>
      </c>
      <c r="S29" s="63">
        <v>99050</v>
      </c>
      <c r="T29" s="63">
        <v>22150</v>
      </c>
      <c r="U29" s="62">
        <f t="shared" si="5"/>
        <v>12120</v>
      </c>
      <c r="V29" s="62">
        <v>0</v>
      </c>
      <c r="W29" s="64">
        <v>0</v>
      </c>
      <c r="X29" s="62">
        <f t="shared" si="6"/>
        <v>0</v>
      </c>
      <c r="Y29" s="65">
        <f t="shared" si="7"/>
        <v>42065.774999999994</v>
      </c>
      <c r="Z29" s="70">
        <f t="shared" si="8"/>
        <v>5.9839673285983809E-3</v>
      </c>
      <c r="AA29" s="66">
        <f t="shared" si="13"/>
        <v>1.4660719955066033</v>
      </c>
      <c r="AB29" s="71"/>
      <c r="AC29" s="67">
        <f t="shared" si="14"/>
        <v>1.4660719955066033</v>
      </c>
      <c r="AD29" s="68">
        <f t="shared" si="11"/>
        <v>1.4421361261922099</v>
      </c>
      <c r="AE29" s="67"/>
      <c r="AF29" s="67">
        <f t="shared" si="12"/>
        <v>1.4421361261922099</v>
      </c>
      <c r="AG29" s="33"/>
    </row>
    <row r="30" spans="1:33" s="3" customFormat="1">
      <c r="A30" s="17" t="s">
        <v>50</v>
      </c>
      <c r="B30" s="22">
        <v>8500</v>
      </c>
      <c r="C30" s="22">
        <v>8124</v>
      </c>
      <c r="D30" s="46">
        <f t="shared" si="0"/>
        <v>7424.4</v>
      </c>
      <c r="E30" s="46">
        <v>83999</v>
      </c>
      <c r="F30" s="57">
        <v>15685</v>
      </c>
      <c r="G30" s="58">
        <v>0.02</v>
      </c>
      <c r="H30" s="57">
        <f t="shared" si="1"/>
        <v>15251.652</v>
      </c>
      <c r="I30" s="57">
        <v>16846</v>
      </c>
      <c r="J30" s="47">
        <v>0</v>
      </c>
      <c r="K30" s="58">
        <v>0.04</v>
      </c>
      <c r="L30" s="47">
        <f t="shared" si="2"/>
        <v>2627.9760000000001</v>
      </c>
      <c r="M30" s="57">
        <v>82671</v>
      </c>
      <c r="N30" s="57">
        <v>12325</v>
      </c>
      <c r="O30" s="57">
        <f t="shared" si="3"/>
        <v>9499.6</v>
      </c>
      <c r="P30" s="57">
        <v>0</v>
      </c>
      <c r="Q30" s="57">
        <v>0</v>
      </c>
      <c r="R30" s="62">
        <f t="shared" si="4"/>
        <v>0</v>
      </c>
      <c r="S30" s="63">
        <v>450</v>
      </c>
      <c r="T30" s="62">
        <v>0</v>
      </c>
      <c r="U30" s="62">
        <f t="shared" si="5"/>
        <v>45</v>
      </c>
      <c r="V30" s="62">
        <v>0</v>
      </c>
      <c r="W30" s="64">
        <v>0</v>
      </c>
      <c r="X30" s="62">
        <f t="shared" si="6"/>
        <v>0</v>
      </c>
      <c r="Y30" s="65">
        <f t="shared" si="7"/>
        <v>34848.627999999997</v>
      </c>
      <c r="Z30" s="70">
        <f t="shared" si="8"/>
        <v>4.9573091521190032E-3</v>
      </c>
      <c r="AA30" s="66">
        <f t="shared" si="13"/>
        <v>1.2145407422691559</v>
      </c>
      <c r="AB30" s="71"/>
      <c r="AC30" s="67">
        <f t="shared" si="14"/>
        <v>1.2145407422691559</v>
      </c>
      <c r="AD30" s="68">
        <f t="shared" si="11"/>
        <v>1.1947115056606799</v>
      </c>
      <c r="AE30" s="67"/>
      <c r="AF30" s="67">
        <v>1.2</v>
      </c>
      <c r="AG30" s="33"/>
    </row>
    <row r="31" spans="1:33" s="3" customFormat="1">
      <c r="A31" s="17" t="s">
        <v>49</v>
      </c>
      <c r="B31" s="22">
        <v>0</v>
      </c>
      <c r="C31" s="22">
        <v>0</v>
      </c>
      <c r="D31" s="46">
        <f t="shared" si="0"/>
        <v>0</v>
      </c>
      <c r="E31" s="46">
        <v>56982</v>
      </c>
      <c r="F31" s="57">
        <v>9949</v>
      </c>
      <c r="G31" s="58">
        <v>0</v>
      </c>
      <c r="H31" s="57">
        <f t="shared" si="1"/>
        <v>10039.65</v>
      </c>
      <c r="I31" s="57">
        <v>79727</v>
      </c>
      <c r="J31" s="47">
        <v>0</v>
      </c>
      <c r="K31" s="58">
        <v>0.02</v>
      </c>
      <c r="L31" s="47">
        <f t="shared" si="2"/>
        <v>12198.231000000002</v>
      </c>
      <c r="M31" s="57">
        <v>114485</v>
      </c>
      <c r="N31" s="47">
        <v>0</v>
      </c>
      <c r="O31" s="57">
        <f t="shared" si="3"/>
        <v>11448.5</v>
      </c>
      <c r="P31" s="57">
        <v>0</v>
      </c>
      <c r="Q31" s="57">
        <v>0</v>
      </c>
      <c r="R31" s="62">
        <f t="shared" si="4"/>
        <v>0</v>
      </c>
      <c r="S31" s="63">
        <v>0</v>
      </c>
      <c r="T31" s="63">
        <v>0</v>
      </c>
      <c r="U31" s="62">
        <f t="shared" si="5"/>
        <v>0</v>
      </c>
      <c r="V31" s="62">
        <v>0</v>
      </c>
      <c r="W31" s="64">
        <v>0</v>
      </c>
      <c r="X31" s="62">
        <f t="shared" si="6"/>
        <v>0</v>
      </c>
      <c r="Y31" s="65">
        <f t="shared" si="7"/>
        <v>33686.381000000001</v>
      </c>
      <c r="Z31" s="70">
        <f t="shared" si="8"/>
        <v>4.7919764540821442E-3</v>
      </c>
      <c r="AA31" s="66">
        <f t="shared" si="13"/>
        <v>1.1740342312501253</v>
      </c>
      <c r="AB31" s="71"/>
      <c r="AC31" s="67">
        <f t="shared" si="14"/>
        <v>1.1740342312501253</v>
      </c>
      <c r="AD31" s="68">
        <f t="shared" si="11"/>
        <v>1.1548663254337967</v>
      </c>
      <c r="AE31" s="67"/>
      <c r="AF31" s="67">
        <v>1.1599999999999999</v>
      </c>
      <c r="AG31" s="33"/>
    </row>
    <row r="32" spans="1:33" s="3" customFormat="1">
      <c r="A32" s="17" t="s">
        <v>40</v>
      </c>
      <c r="B32" s="22">
        <v>0</v>
      </c>
      <c r="C32" s="22">
        <v>0</v>
      </c>
      <c r="D32" s="46">
        <f t="shared" si="0"/>
        <v>0</v>
      </c>
      <c r="E32" s="46">
        <v>6011.64</v>
      </c>
      <c r="F32" s="57">
        <v>2528.64</v>
      </c>
      <c r="G32" s="58">
        <v>0.04</v>
      </c>
      <c r="H32" s="57">
        <f t="shared" si="1"/>
        <v>1332.2836800000002</v>
      </c>
      <c r="I32" s="57">
        <v>18496</v>
      </c>
      <c r="J32" s="57">
        <v>3423</v>
      </c>
      <c r="K32" s="58">
        <v>0.02</v>
      </c>
      <c r="L32" s="47">
        <f t="shared" si="2"/>
        <v>3353.607</v>
      </c>
      <c r="M32" s="57">
        <v>98422</v>
      </c>
      <c r="N32" s="47">
        <v>0</v>
      </c>
      <c r="O32" s="57">
        <f t="shared" si="3"/>
        <v>9842.2000000000007</v>
      </c>
      <c r="P32" s="57">
        <v>8498</v>
      </c>
      <c r="Q32" s="47">
        <v>0</v>
      </c>
      <c r="R32" s="62">
        <f t="shared" si="4"/>
        <v>849.80000000000007</v>
      </c>
      <c r="S32" s="63">
        <v>80400</v>
      </c>
      <c r="T32" s="63">
        <v>0</v>
      </c>
      <c r="U32" s="62">
        <f t="shared" si="5"/>
        <v>8040</v>
      </c>
      <c r="V32" s="62">
        <v>0</v>
      </c>
      <c r="W32" s="64">
        <v>0</v>
      </c>
      <c r="X32" s="62">
        <f t="shared" si="6"/>
        <v>0</v>
      </c>
      <c r="Y32" s="65">
        <f t="shared" si="7"/>
        <v>23417.89068</v>
      </c>
      <c r="Z32" s="70">
        <f t="shared" si="8"/>
        <v>3.331256650657418E-3</v>
      </c>
      <c r="AA32" s="66">
        <f t="shared" si="13"/>
        <v>0.81615787941106743</v>
      </c>
      <c r="AB32" s="71"/>
      <c r="AC32" s="67">
        <f t="shared" si="14"/>
        <v>0.81615787941106743</v>
      </c>
      <c r="AD32" s="68">
        <f t="shared" si="11"/>
        <v>0.80283285280843775</v>
      </c>
      <c r="AE32" s="67"/>
      <c r="AF32" s="67">
        <f t="shared" si="12"/>
        <v>0.80283285280843775</v>
      </c>
      <c r="AG32" s="33"/>
    </row>
    <row r="33" spans="1:34" s="3" customFormat="1">
      <c r="A33" s="17" t="s">
        <v>56</v>
      </c>
      <c r="B33" s="47">
        <v>0</v>
      </c>
      <c r="C33" s="47">
        <v>0</v>
      </c>
      <c r="D33" s="47">
        <f t="shared" si="0"/>
        <v>0</v>
      </c>
      <c r="E33" s="47">
        <v>33755</v>
      </c>
      <c r="F33" s="47">
        <v>6795</v>
      </c>
      <c r="G33" s="56">
        <v>0.04</v>
      </c>
      <c r="H33" s="47">
        <f t="shared" si="1"/>
        <v>6325.8</v>
      </c>
      <c r="I33" s="47">
        <v>20921</v>
      </c>
      <c r="J33" s="47">
        <v>238</v>
      </c>
      <c r="K33" s="56">
        <v>0</v>
      </c>
      <c r="L33" s="47">
        <f t="shared" si="2"/>
        <v>3173.85</v>
      </c>
      <c r="M33" s="47">
        <v>79190</v>
      </c>
      <c r="N33" s="47">
        <v>0</v>
      </c>
      <c r="O33" s="47">
        <f t="shared" si="3"/>
        <v>7919</v>
      </c>
      <c r="P33" s="47">
        <v>100</v>
      </c>
      <c r="Q33" s="47">
        <v>100</v>
      </c>
      <c r="R33" s="62">
        <f t="shared" si="4"/>
        <v>20</v>
      </c>
      <c r="S33" s="62">
        <v>40700</v>
      </c>
      <c r="T33" s="62">
        <v>0</v>
      </c>
      <c r="U33" s="62">
        <f t="shared" si="5"/>
        <v>4070</v>
      </c>
      <c r="V33" s="62">
        <v>0</v>
      </c>
      <c r="W33" s="64">
        <v>0</v>
      </c>
      <c r="X33" s="62">
        <f t="shared" si="6"/>
        <v>0</v>
      </c>
      <c r="Y33" s="65">
        <f t="shared" si="7"/>
        <v>21508.65</v>
      </c>
      <c r="Z33" s="64">
        <f t="shared" si="8"/>
        <v>3.0596621334625972E-3</v>
      </c>
      <c r="AA33" s="66">
        <f t="shared" si="13"/>
        <v>0.74961722269833631</v>
      </c>
      <c r="AB33" s="66"/>
      <c r="AC33" s="67">
        <f t="shared" si="14"/>
        <v>0.74961722269833631</v>
      </c>
      <c r="AD33" s="68">
        <f t="shared" si="11"/>
        <v>0.73737857416448593</v>
      </c>
      <c r="AE33" s="67"/>
      <c r="AF33" s="67">
        <f t="shared" si="12"/>
        <v>0.73737857416448593</v>
      </c>
      <c r="AG33" s="32"/>
    </row>
    <row r="34" spans="1:34" s="2" customFormat="1">
      <c r="A34" s="17" t="s">
        <v>54</v>
      </c>
      <c r="B34" s="18">
        <v>1500</v>
      </c>
      <c r="C34" s="18">
        <v>15308</v>
      </c>
      <c r="D34" s="45">
        <f t="shared" si="0"/>
        <v>9634.7999999999993</v>
      </c>
      <c r="E34" s="45">
        <v>28735</v>
      </c>
      <c r="F34" s="47">
        <v>15627</v>
      </c>
      <c r="G34" s="56">
        <v>0.02</v>
      </c>
      <c r="H34" s="47">
        <f t="shared" si="1"/>
        <v>6787.3859999999995</v>
      </c>
      <c r="I34" s="47">
        <v>5088</v>
      </c>
      <c r="J34" s="47">
        <v>1274</v>
      </c>
      <c r="K34" s="56">
        <v>0.04</v>
      </c>
      <c r="L34" s="47">
        <f t="shared" si="2"/>
        <v>992.47199999999998</v>
      </c>
      <c r="M34" s="47">
        <v>26027</v>
      </c>
      <c r="N34" s="47">
        <v>14280</v>
      </c>
      <c r="O34" s="47">
        <f t="shared" si="3"/>
        <v>4030.7000000000003</v>
      </c>
      <c r="P34" s="47">
        <v>0</v>
      </c>
      <c r="Q34" s="47">
        <v>0</v>
      </c>
      <c r="R34" s="62">
        <f t="shared" si="4"/>
        <v>0</v>
      </c>
      <c r="S34" s="62">
        <v>0</v>
      </c>
      <c r="T34" s="62">
        <v>0</v>
      </c>
      <c r="U34" s="62">
        <f t="shared" si="5"/>
        <v>0</v>
      </c>
      <c r="V34" s="62">
        <v>0</v>
      </c>
      <c r="W34" s="64">
        <v>0</v>
      </c>
      <c r="X34" s="62">
        <f t="shared" si="6"/>
        <v>0</v>
      </c>
      <c r="Y34" s="65">
        <f t="shared" si="7"/>
        <v>21445.358</v>
      </c>
      <c r="Z34" s="64">
        <f t="shared" si="8"/>
        <v>3.0506586797009192E-3</v>
      </c>
      <c r="AA34" s="66">
        <f t="shared" si="13"/>
        <v>0.74741137652672518</v>
      </c>
      <c r="AB34" s="66"/>
      <c r="AC34" s="67">
        <f t="shared" si="14"/>
        <v>0.74741137652672518</v>
      </c>
      <c r="AD34" s="68">
        <f t="shared" si="11"/>
        <v>0.73520874180792151</v>
      </c>
      <c r="AE34" s="67"/>
      <c r="AF34" s="67">
        <f t="shared" si="12"/>
        <v>0.73520874180792151</v>
      </c>
      <c r="AG34" s="32"/>
      <c r="AH34" s="3"/>
    </row>
    <row r="35" spans="1:34" s="2" customFormat="1">
      <c r="A35" s="17" t="s">
        <v>55</v>
      </c>
      <c r="B35" s="18">
        <v>4000</v>
      </c>
      <c r="C35" s="18">
        <v>2526</v>
      </c>
      <c r="D35" s="45">
        <f t="shared" si="0"/>
        <v>2715.6</v>
      </c>
      <c r="E35" s="45">
        <v>44366</v>
      </c>
      <c r="F35" s="47">
        <v>15793</v>
      </c>
      <c r="G35" s="56">
        <v>0.02</v>
      </c>
      <c r="H35" s="47">
        <f t="shared" si="1"/>
        <v>9204.3269999999993</v>
      </c>
      <c r="I35" s="47">
        <v>1050</v>
      </c>
      <c r="J35" s="47">
        <v>795</v>
      </c>
      <c r="K35" s="56">
        <v>0.02</v>
      </c>
      <c r="L35" s="47">
        <f t="shared" si="2"/>
        <v>282.28500000000003</v>
      </c>
      <c r="M35" s="47">
        <v>29357</v>
      </c>
      <c r="N35" s="47">
        <v>1333</v>
      </c>
      <c r="O35" s="47">
        <f t="shared" si="3"/>
        <v>3069</v>
      </c>
      <c r="P35" s="47">
        <v>180</v>
      </c>
      <c r="Q35" s="47">
        <v>180</v>
      </c>
      <c r="R35" s="62">
        <f t="shared" si="4"/>
        <v>36</v>
      </c>
      <c r="S35" s="62">
        <v>0</v>
      </c>
      <c r="T35" s="62">
        <v>0</v>
      </c>
      <c r="U35" s="62">
        <f t="shared" si="5"/>
        <v>0</v>
      </c>
      <c r="V35" s="62">
        <v>0</v>
      </c>
      <c r="W35" s="64">
        <v>0</v>
      </c>
      <c r="X35" s="62">
        <f t="shared" si="6"/>
        <v>0</v>
      </c>
      <c r="Y35" s="65">
        <f t="shared" si="7"/>
        <v>15307.212</v>
      </c>
      <c r="Z35" s="64">
        <f t="shared" si="8"/>
        <v>2.1774912384219499E-3</v>
      </c>
      <c r="AA35" s="66">
        <f t="shared" si="13"/>
        <v>0.53348535341337777</v>
      </c>
      <c r="AB35" s="66"/>
      <c r="AC35" s="67">
        <f t="shared" si="14"/>
        <v>0.53348535341337777</v>
      </c>
      <c r="AD35" s="68">
        <f t="shared" si="11"/>
        <v>0.52477538845968996</v>
      </c>
      <c r="AE35" s="67"/>
      <c r="AF35" s="67">
        <f t="shared" si="12"/>
        <v>0.52477538845968996</v>
      </c>
      <c r="AG35" s="32"/>
      <c r="AH35" s="3"/>
    </row>
    <row r="36" spans="1:34" s="2" customFormat="1">
      <c r="A36" s="24" t="s">
        <v>53</v>
      </c>
      <c r="B36" s="38">
        <v>2186</v>
      </c>
      <c r="C36" s="38">
        <v>0</v>
      </c>
      <c r="D36" s="48">
        <f t="shared" si="0"/>
        <v>655.8</v>
      </c>
      <c r="E36" s="48">
        <v>4167</v>
      </c>
      <c r="F36" s="59">
        <v>561</v>
      </c>
      <c r="G36" s="60">
        <v>0</v>
      </c>
      <c r="H36" s="57">
        <f t="shared" si="1"/>
        <v>709.19999999999993</v>
      </c>
      <c r="I36" s="59">
        <v>2468</v>
      </c>
      <c r="J36" s="59">
        <v>1663</v>
      </c>
      <c r="K36" s="60">
        <v>0</v>
      </c>
      <c r="L36" s="47">
        <f t="shared" si="2"/>
        <v>619.65</v>
      </c>
      <c r="M36" s="59">
        <v>53669</v>
      </c>
      <c r="N36" s="47">
        <v>0</v>
      </c>
      <c r="O36" s="57">
        <f t="shared" si="3"/>
        <v>5366.9000000000005</v>
      </c>
      <c r="P36" s="59">
        <v>0</v>
      </c>
      <c r="Q36" s="59">
        <v>0</v>
      </c>
      <c r="R36" s="62">
        <f t="shared" si="4"/>
        <v>0</v>
      </c>
      <c r="S36" s="63">
        <v>47140</v>
      </c>
      <c r="T36" s="63">
        <v>0</v>
      </c>
      <c r="U36" s="62">
        <f t="shared" si="5"/>
        <v>4714</v>
      </c>
      <c r="V36" s="62">
        <v>0</v>
      </c>
      <c r="W36" s="64">
        <v>0</v>
      </c>
      <c r="X36" s="62">
        <f t="shared" si="6"/>
        <v>0</v>
      </c>
      <c r="Y36" s="65">
        <f t="shared" si="7"/>
        <v>12065.550000000001</v>
      </c>
      <c r="Z36" s="72">
        <f t="shared" si="8"/>
        <v>1.716356277795196E-3</v>
      </c>
      <c r="AA36" s="73">
        <f t="shared" si="13"/>
        <v>0.42050728805982301</v>
      </c>
      <c r="AB36" s="74"/>
      <c r="AC36" s="75">
        <f t="shared" si="14"/>
        <v>0.42050728805982301</v>
      </c>
      <c r="AD36" s="68">
        <f t="shared" si="11"/>
        <v>0.41364186294864225</v>
      </c>
      <c r="AE36" s="75"/>
      <c r="AF36" s="67">
        <f t="shared" si="12"/>
        <v>0.41364186294864225</v>
      </c>
      <c r="AG36" s="42"/>
      <c r="AH36" s="3"/>
    </row>
    <row r="37" spans="1:34" s="2" customFormat="1">
      <c r="A37" s="24" t="s">
        <v>51</v>
      </c>
      <c r="B37" s="38">
        <v>0</v>
      </c>
      <c r="C37" s="38">
        <v>0</v>
      </c>
      <c r="D37" s="48">
        <v>0</v>
      </c>
      <c r="E37" s="48">
        <v>28677</v>
      </c>
      <c r="F37" s="59">
        <v>11631</v>
      </c>
      <c r="G37" s="60">
        <v>0</v>
      </c>
      <c r="H37" s="57">
        <f t="shared" si="1"/>
        <v>6046.2</v>
      </c>
      <c r="I37" s="59">
        <v>1232</v>
      </c>
      <c r="J37" s="61">
        <v>0</v>
      </c>
      <c r="K37" s="60">
        <v>0.02</v>
      </c>
      <c r="L37" s="61">
        <f t="shared" si="2"/>
        <v>188.49600000000001</v>
      </c>
      <c r="M37" s="59">
        <v>26413</v>
      </c>
      <c r="N37" s="61">
        <v>0</v>
      </c>
      <c r="O37" s="59">
        <f t="shared" si="3"/>
        <v>2641.3</v>
      </c>
      <c r="P37" s="59">
        <v>0</v>
      </c>
      <c r="Q37" s="59">
        <v>0</v>
      </c>
      <c r="R37" s="76">
        <f t="shared" si="4"/>
        <v>0</v>
      </c>
      <c r="S37" s="77">
        <v>0</v>
      </c>
      <c r="T37" s="77">
        <v>0</v>
      </c>
      <c r="U37" s="62">
        <f t="shared" si="5"/>
        <v>0</v>
      </c>
      <c r="V37" s="62">
        <v>0</v>
      </c>
      <c r="W37" s="64">
        <v>0</v>
      </c>
      <c r="X37" s="62">
        <f t="shared" si="6"/>
        <v>0</v>
      </c>
      <c r="Y37" s="65">
        <f t="shared" si="7"/>
        <v>8875.9959999999992</v>
      </c>
      <c r="Z37" s="72">
        <f t="shared" si="8"/>
        <v>1.2626338174625315E-3</v>
      </c>
      <c r="AA37" s="73">
        <f t="shared" si="13"/>
        <v>0.30934528527832023</v>
      </c>
      <c r="AB37" s="74"/>
      <c r="AC37" s="75">
        <f t="shared" si="14"/>
        <v>0.30934528527832023</v>
      </c>
      <c r="AD37" s="68">
        <f t="shared" si="11"/>
        <v>0.30429475000847006</v>
      </c>
      <c r="AE37" s="75"/>
      <c r="AF37" s="67">
        <f t="shared" si="12"/>
        <v>0.30429475000847006</v>
      </c>
      <c r="AG37" s="42"/>
      <c r="AH37" s="3"/>
    </row>
    <row r="38" spans="1:34" s="3" customFormat="1" ht="21.75" customHeight="1">
      <c r="A38" s="17" t="s">
        <v>42</v>
      </c>
      <c r="B38" s="22">
        <v>342</v>
      </c>
      <c r="C38" s="22">
        <v>0</v>
      </c>
      <c r="D38" s="46">
        <f t="shared" ref="D38" si="15">(B38+C38*2)*30%</f>
        <v>102.6</v>
      </c>
      <c r="E38" s="20">
        <v>550</v>
      </c>
      <c r="F38" s="21">
        <v>150</v>
      </c>
      <c r="G38" s="23">
        <v>0.02</v>
      </c>
      <c r="H38" s="21">
        <f t="shared" ref="H38" si="16">(E38+F38)*(1+G38)*15%</f>
        <v>107.1</v>
      </c>
      <c r="I38" s="21">
        <v>150</v>
      </c>
      <c r="J38" s="21">
        <v>150</v>
      </c>
      <c r="K38" s="23">
        <v>0.02</v>
      </c>
      <c r="L38" s="19">
        <f t="shared" ref="L38" si="17">(I38+J38)*(1+K38)*15%</f>
        <v>45.9</v>
      </c>
      <c r="M38" s="21">
        <v>468128</v>
      </c>
      <c r="N38" s="21">
        <v>342</v>
      </c>
      <c r="O38" s="21">
        <f t="shared" ref="O38" si="18">(M38+N38)*10%</f>
        <v>46847</v>
      </c>
      <c r="P38" s="21">
        <v>39500</v>
      </c>
      <c r="Q38" s="21">
        <v>18500</v>
      </c>
      <c r="R38" s="62">
        <f t="shared" ref="R38" si="19">(P38+Q38)*10%</f>
        <v>5800</v>
      </c>
      <c r="S38" s="63">
        <v>237750.7</v>
      </c>
      <c r="T38" s="63">
        <v>0</v>
      </c>
      <c r="U38" s="62">
        <f t="shared" ref="U38" si="20">(S38+T38)*10%</f>
        <v>23775.070000000003</v>
      </c>
      <c r="V38" s="62">
        <v>0</v>
      </c>
      <c r="W38" s="64">
        <v>0</v>
      </c>
      <c r="X38" s="62">
        <f t="shared" ref="X38" si="21">V38*20*(1+W38)*10%</f>
        <v>0</v>
      </c>
      <c r="Y38" s="65">
        <f t="shared" ref="Y38" si="22">D38+H38+L38+O38+R38+U38+X38</f>
        <v>76677.67</v>
      </c>
      <c r="Z38" s="81" t="s">
        <v>83</v>
      </c>
      <c r="AA38" s="82"/>
      <c r="AB38" s="82"/>
      <c r="AC38" s="82"/>
      <c r="AD38" s="82"/>
      <c r="AE38" s="82"/>
      <c r="AF38" s="82"/>
      <c r="AG38" s="83"/>
    </row>
    <row r="39" spans="1:34" s="2" customFormat="1">
      <c r="A39" s="24" t="s">
        <v>58</v>
      </c>
      <c r="B39" s="86" t="s">
        <v>59</v>
      </c>
      <c r="C39" s="87"/>
      <c r="D39" s="87"/>
      <c r="E39" s="87"/>
      <c r="F39" s="87"/>
      <c r="G39" s="87"/>
      <c r="H39" s="88"/>
      <c r="I39" s="40"/>
      <c r="J39" s="25"/>
      <c r="K39" s="39"/>
      <c r="L39" s="25"/>
      <c r="M39" s="40"/>
      <c r="N39" s="25"/>
      <c r="O39" s="40"/>
      <c r="P39" s="40"/>
      <c r="Q39" s="40"/>
      <c r="R39" s="25"/>
      <c r="S39" s="40"/>
      <c r="T39" s="40"/>
      <c r="U39" s="25"/>
      <c r="V39" s="25"/>
      <c r="W39" s="53"/>
      <c r="X39" s="25"/>
      <c r="Y39" s="54"/>
      <c r="Z39" s="39"/>
      <c r="AA39" s="34"/>
      <c r="AB39" s="41"/>
      <c r="AC39" s="35"/>
      <c r="AD39" s="35"/>
      <c r="AE39" s="35"/>
      <c r="AF39" s="35"/>
      <c r="AG39" s="42"/>
      <c r="AH39" s="3"/>
    </row>
    <row r="40" spans="1:34" s="2" customFormat="1">
      <c r="A40" s="24" t="s">
        <v>60</v>
      </c>
      <c r="B40" s="50"/>
      <c r="C40" s="40"/>
      <c r="D40" s="39"/>
      <c r="E40" s="50"/>
      <c r="F40" s="40"/>
      <c r="G40" s="39"/>
      <c r="H40" s="40"/>
      <c r="I40" s="40"/>
      <c r="J40" s="25"/>
      <c r="K40" s="39"/>
      <c r="L40" s="25"/>
      <c r="M40" s="40"/>
      <c r="N40" s="25"/>
      <c r="O40" s="40"/>
      <c r="P40" s="40"/>
      <c r="Q40" s="40"/>
      <c r="R40" s="25"/>
      <c r="S40" s="40"/>
      <c r="T40" s="40"/>
      <c r="U40" s="25"/>
      <c r="V40" s="25"/>
      <c r="W40" s="53"/>
      <c r="X40" s="25"/>
      <c r="Y40" s="54"/>
      <c r="Z40" s="39"/>
      <c r="AA40" s="34"/>
      <c r="AB40" s="41"/>
      <c r="AC40" s="35"/>
      <c r="AD40" s="35"/>
      <c r="AE40" s="75">
        <v>3</v>
      </c>
      <c r="AF40" s="75">
        <v>3</v>
      </c>
      <c r="AG40" s="42" t="s">
        <v>71</v>
      </c>
      <c r="AH40" s="3"/>
    </row>
    <row r="41" spans="1:34" s="2" customFormat="1">
      <c r="A41" s="24" t="s">
        <v>68</v>
      </c>
      <c r="B41" s="50"/>
      <c r="C41" s="40"/>
      <c r="D41" s="39"/>
      <c r="E41" s="50"/>
      <c r="F41" s="40"/>
      <c r="G41" s="39"/>
      <c r="H41" s="40"/>
      <c r="I41" s="40"/>
      <c r="J41" s="25"/>
      <c r="K41" s="39"/>
      <c r="L41" s="25"/>
      <c r="M41" s="40"/>
      <c r="N41" s="25"/>
      <c r="O41" s="40"/>
      <c r="P41" s="40"/>
      <c r="Q41" s="40"/>
      <c r="R41" s="25"/>
      <c r="S41" s="40"/>
      <c r="T41" s="40"/>
      <c r="U41" s="25"/>
      <c r="V41" s="25"/>
      <c r="W41" s="53"/>
      <c r="X41" s="25"/>
      <c r="Y41" s="54"/>
      <c r="Z41" s="39"/>
      <c r="AA41" s="34"/>
      <c r="AB41" s="41"/>
      <c r="AC41" s="35"/>
      <c r="AD41" s="35"/>
      <c r="AE41" s="75">
        <v>3</v>
      </c>
      <c r="AF41" s="75">
        <v>3</v>
      </c>
      <c r="AG41" s="42" t="s">
        <v>71</v>
      </c>
      <c r="AH41" s="3"/>
    </row>
    <row r="42" spans="1:34" s="2" customFormat="1">
      <c r="A42" s="24" t="s">
        <v>66</v>
      </c>
      <c r="B42" s="50"/>
      <c r="C42" s="40"/>
      <c r="D42" s="39"/>
      <c r="E42" s="50"/>
      <c r="F42" s="40"/>
      <c r="G42" s="39"/>
      <c r="H42" s="40"/>
      <c r="I42" s="40"/>
      <c r="J42" s="25"/>
      <c r="K42" s="39"/>
      <c r="L42" s="25"/>
      <c r="M42" s="40"/>
      <c r="N42" s="25"/>
      <c r="O42" s="40"/>
      <c r="P42" s="40"/>
      <c r="Q42" s="40"/>
      <c r="R42" s="25"/>
      <c r="S42" s="40"/>
      <c r="T42" s="40"/>
      <c r="U42" s="25"/>
      <c r="V42" s="25"/>
      <c r="W42" s="53"/>
      <c r="X42" s="25"/>
      <c r="Y42" s="54"/>
      <c r="Z42" s="39"/>
      <c r="AA42" s="34"/>
      <c r="AB42" s="41"/>
      <c r="AC42" s="35"/>
      <c r="AD42" s="35"/>
      <c r="AE42" s="75">
        <v>3</v>
      </c>
      <c r="AF42" s="75">
        <v>3</v>
      </c>
      <c r="AG42" s="42" t="s">
        <v>71</v>
      </c>
      <c r="AH42" s="3"/>
    </row>
    <row r="43" spans="1:34" s="2" customFormat="1">
      <c r="A43" s="24" t="s">
        <v>67</v>
      </c>
      <c r="B43" s="50"/>
      <c r="C43" s="40"/>
      <c r="D43" s="39"/>
      <c r="E43" s="50"/>
      <c r="F43" s="40"/>
      <c r="G43" s="39"/>
      <c r="H43" s="40"/>
      <c r="I43" s="40"/>
      <c r="J43" s="25"/>
      <c r="K43" s="39"/>
      <c r="L43" s="25"/>
      <c r="M43" s="40"/>
      <c r="N43" s="25"/>
      <c r="O43" s="40"/>
      <c r="P43" s="40"/>
      <c r="Q43" s="40"/>
      <c r="R43" s="25"/>
      <c r="S43" s="40"/>
      <c r="T43" s="40"/>
      <c r="U43" s="25"/>
      <c r="V43" s="25"/>
      <c r="W43" s="53"/>
      <c r="X43" s="25"/>
      <c r="Y43" s="54"/>
      <c r="Z43" s="39"/>
      <c r="AA43" s="34"/>
      <c r="AB43" s="41"/>
      <c r="AC43" s="35"/>
      <c r="AD43" s="35"/>
      <c r="AE43" s="75">
        <v>1</v>
      </c>
      <c r="AF43" s="75">
        <v>1</v>
      </c>
      <c r="AG43" s="42" t="s">
        <v>79</v>
      </c>
      <c r="AH43" s="3"/>
    </row>
    <row r="44" spans="1:34" s="2" customFormat="1">
      <c r="A44" s="24" t="s">
        <v>61</v>
      </c>
      <c r="B44" s="50"/>
      <c r="C44" s="40"/>
      <c r="D44" s="39"/>
      <c r="E44" s="50"/>
      <c r="F44" s="40"/>
      <c r="G44" s="39"/>
      <c r="H44" s="40"/>
      <c r="I44" s="40"/>
      <c r="J44" s="25"/>
      <c r="K44" s="39"/>
      <c r="L44" s="25"/>
      <c r="M44" s="40"/>
      <c r="N44" s="25"/>
      <c r="O44" s="40"/>
      <c r="P44" s="40"/>
      <c r="Q44" s="40"/>
      <c r="R44" s="25"/>
      <c r="S44" s="40"/>
      <c r="T44" s="40"/>
      <c r="U44" s="25"/>
      <c r="V44" s="25"/>
      <c r="W44" s="53"/>
      <c r="X44" s="25"/>
      <c r="Y44" s="54"/>
      <c r="Z44" s="39"/>
      <c r="AA44" s="34"/>
      <c r="AB44" s="41"/>
      <c r="AC44" s="35"/>
      <c r="AD44" s="35"/>
      <c r="AE44" s="75">
        <v>1</v>
      </c>
      <c r="AF44" s="75">
        <v>1</v>
      </c>
      <c r="AG44" s="42" t="s">
        <v>79</v>
      </c>
      <c r="AH44" s="3"/>
    </row>
    <row r="45" spans="1:34" s="2" customFormat="1">
      <c r="A45" s="24" t="s">
        <v>62</v>
      </c>
      <c r="B45" s="50"/>
      <c r="C45" s="40"/>
      <c r="D45" s="39"/>
      <c r="E45" s="50"/>
      <c r="F45" s="40"/>
      <c r="G45" s="39"/>
      <c r="H45" s="40"/>
      <c r="I45" s="40"/>
      <c r="J45" s="25"/>
      <c r="K45" s="39"/>
      <c r="L45" s="25"/>
      <c r="M45" s="40"/>
      <c r="N45" s="25"/>
      <c r="O45" s="40"/>
      <c r="P45" s="40"/>
      <c r="Q45" s="40"/>
      <c r="R45" s="25"/>
      <c r="S45" s="40"/>
      <c r="T45" s="40"/>
      <c r="U45" s="25"/>
      <c r="V45" s="25"/>
      <c r="W45" s="53"/>
      <c r="X45" s="25"/>
      <c r="Y45" s="54"/>
      <c r="Z45" s="39"/>
      <c r="AA45" s="34"/>
      <c r="AB45" s="41"/>
      <c r="AC45" s="35"/>
      <c r="AD45" s="35"/>
      <c r="AE45" s="75">
        <v>1</v>
      </c>
      <c r="AF45" s="75">
        <v>1</v>
      </c>
      <c r="AG45" s="42" t="s">
        <v>80</v>
      </c>
      <c r="AH45" s="3"/>
    </row>
    <row r="46" spans="1:34" s="2" customFormat="1">
      <c r="A46" s="24" t="s">
        <v>63</v>
      </c>
      <c r="B46" s="50"/>
      <c r="C46" s="40"/>
      <c r="D46" s="39"/>
      <c r="E46" s="50"/>
      <c r="F46" s="40"/>
      <c r="G46" s="39"/>
      <c r="H46" s="40"/>
      <c r="I46" s="40"/>
      <c r="J46" s="25"/>
      <c r="K46" s="39"/>
      <c r="L46" s="25"/>
      <c r="M46" s="40"/>
      <c r="N46" s="25"/>
      <c r="O46" s="40"/>
      <c r="P46" s="40"/>
      <c r="Q46" s="40"/>
      <c r="R46" s="25"/>
      <c r="S46" s="40"/>
      <c r="T46" s="40"/>
      <c r="U46" s="25"/>
      <c r="V46" s="25"/>
      <c r="W46" s="53"/>
      <c r="X46" s="25"/>
      <c r="Y46" s="54"/>
      <c r="Z46" s="39"/>
      <c r="AA46" s="34"/>
      <c r="AB46" s="41"/>
      <c r="AC46" s="35"/>
      <c r="AD46" s="35"/>
      <c r="AE46" s="75">
        <v>1</v>
      </c>
      <c r="AF46" s="75">
        <v>1</v>
      </c>
      <c r="AG46" s="42" t="s">
        <v>80</v>
      </c>
      <c r="AH46" s="3"/>
    </row>
    <row r="47" spans="1:34" s="2" customFormat="1">
      <c r="A47" s="24" t="s">
        <v>64</v>
      </c>
      <c r="B47" s="50"/>
      <c r="C47" s="40"/>
      <c r="D47" s="39"/>
      <c r="E47" s="50"/>
      <c r="F47" s="40"/>
      <c r="G47" s="39"/>
      <c r="H47" s="40"/>
      <c r="I47" s="40"/>
      <c r="J47" s="25"/>
      <c r="K47" s="39"/>
      <c r="L47" s="25"/>
      <c r="M47" s="40"/>
      <c r="N47" s="25"/>
      <c r="O47" s="40"/>
      <c r="P47" s="40"/>
      <c r="Q47" s="40"/>
      <c r="R47" s="25"/>
      <c r="S47" s="40"/>
      <c r="T47" s="40"/>
      <c r="U47" s="25"/>
      <c r="V47" s="25"/>
      <c r="W47" s="53"/>
      <c r="X47" s="25"/>
      <c r="Y47" s="54"/>
      <c r="Z47" s="39"/>
      <c r="AA47" s="34"/>
      <c r="AB47" s="41"/>
      <c r="AC47" s="35"/>
      <c r="AD47" s="35"/>
      <c r="AE47" s="75">
        <v>1</v>
      </c>
      <c r="AF47" s="75">
        <v>1</v>
      </c>
      <c r="AG47" s="42" t="s">
        <v>81</v>
      </c>
      <c r="AH47" s="3"/>
    </row>
    <row r="48" spans="1:34" s="2" customFormat="1">
      <c r="A48" s="24" t="s">
        <v>65</v>
      </c>
      <c r="B48" s="50"/>
      <c r="C48" s="40"/>
      <c r="D48" s="39"/>
      <c r="E48" s="50"/>
      <c r="F48" s="40"/>
      <c r="G48" s="39"/>
      <c r="H48" s="40"/>
      <c r="I48" s="40"/>
      <c r="J48" s="25"/>
      <c r="K48" s="39"/>
      <c r="L48" s="25"/>
      <c r="M48" s="40"/>
      <c r="N48" s="25"/>
      <c r="O48" s="40"/>
      <c r="P48" s="40"/>
      <c r="Q48" s="40"/>
      <c r="R48" s="25"/>
      <c r="S48" s="40"/>
      <c r="T48" s="40"/>
      <c r="U48" s="25"/>
      <c r="V48" s="25"/>
      <c r="W48" s="53"/>
      <c r="X48" s="25"/>
      <c r="Y48" s="54"/>
      <c r="Z48" s="39"/>
      <c r="AA48" s="34"/>
      <c r="AB48" s="41"/>
      <c r="AC48" s="35"/>
      <c r="AD48" s="35"/>
      <c r="AE48" s="75">
        <v>1</v>
      </c>
      <c r="AF48" s="75">
        <v>1</v>
      </c>
      <c r="AG48" s="42" t="s">
        <v>81</v>
      </c>
      <c r="AH48" s="3"/>
    </row>
    <row r="49" spans="1:33" s="2" customFormat="1" ht="18.75" thickBot="1">
      <c r="A49" s="26" t="s">
        <v>18</v>
      </c>
      <c r="B49" s="27">
        <f>SUM(B6:B38)</f>
        <v>1817911</v>
      </c>
      <c r="C49" s="27">
        <f t="shared" ref="C49:F49" si="23">SUM(C6:C38)</f>
        <v>1841301</v>
      </c>
      <c r="D49" s="27">
        <f t="shared" si="23"/>
        <v>1650153.8999999994</v>
      </c>
      <c r="E49" s="27">
        <f t="shared" si="23"/>
        <v>4966233.51</v>
      </c>
      <c r="F49" s="27">
        <f t="shared" si="23"/>
        <v>978742.72</v>
      </c>
      <c r="G49" s="27"/>
      <c r="H49" s="55">
        <f>SUM(H6:H38)</f>
        <v>920452.42500000016</v>
      </c>
      <c r="I49" s="55">
        <f t="shared" ref="I49:J49" si="24">SUM(I6:I38)</f>
        <v>6596053</v>
      </c>
      <c r="J49" s="55">
        <f t="shared" si="24"/>
        <v>1132189</v>
      </c>
      <c r="K49" s="27"/>
      <c r="L49" s="28">
        <f>SUM(L6:L38)</f>
        <v>1194292.0350000001</v>
      </c>
      <c r="M49" s="28">
        <f t="shared" ref="M49:V49" si="25">SUM(M6:M38)</f>
        <v>18443399</v>
      </c>
      <c r="N49" s="28">
        <f t="shared" si="25"/>
        <v>3074251</v>
      </c>
      <c r="O49" s="28">
        <f t="shared" si="25"/>
        <v>2151765</v>
      </c>
      <c r="P49" s="28">
        <f t="shared" si="25"/>
        <v>795492</v>
      </c>
      <c r="Q49" s="28">
        <f t="shared" si="25"/>
        <v>284775</v>
      </c>
      <c r="R49" s="28">
        <f>SUM(R6:R38)</f>
        <v>108026.70000000003</v>
      </c>
      <c r="S49" s="28">
        <f t="shared" si="25"/>
        <v>5142943.7</v>
      </c>
      <c r="T49" s="28">
        <f t="shared" si="25"/>
        <v>915091</v>
      </c>
      <c r="U49" s="28">
        <f t="shared" si="25"/>
        <v>605803.46999999986</v>
      </c>
      <c r="V49" s="28">
        <f t="shared" si="25"/>
        <v>198336.95</v>
      </c>
      <c r="W49" s="29"/>
      <c r="X49" s="55">
        <f>SUM(X6:X38)</f>
        <v>475930.91000000003</v>
      </c>
      <c r="Y49" s="55">
        <f>SUM(Y6:Y37)</f>
        <v>7029746.7699999996</v>
      </c>
      <c r="Z49" s="78">
        <f>SUM(Z6:Z37)</f>
        <v>1.0000000000000002</v>
      </c>
      <c r="AA49" s="79">
        <f>SUM(AA6:AA36)</f>
        <v>240.01759497652571</v>
      </c>
      <c r="AB49" s="79">
        <f>SUM(AB6:AB36)</f>
        <v>40</v>
      </c>
      <c r="AC49" s="80">
        <v>300</v>
      </c>
      <c r="AD49" s="80">
        <f>SUM(AD6:AD37)</f>
        <v>241.00000000000006</v>
      </c>
      <c r="AE49" s="80">
        <f>SUM(AE6:AE37)+SUM(AE40:AE48)</f>
        <v>59</v>
      </c>
      <c r="AF49" s="80">
        <v>300</v>
      </c>
      <c r="AG49" s="36"/>
    </row>
    <row r="50" spans="1:33" ht="29.25" customHeight="1">
      <c r="A50" s="4" t="s">
        <v>86</v>
      </c>
    </row>
    <row r="51" spans="1:33" ht="18" customHeight="1"/>
    <row r="52" spans="1:33" ht="18" customHeight="1"/>
    <row r="53" spans="1:33" ht="18" customHeight="1">
      <c r="Z53" s="37"/>
      <c r="AA53" s="37"/>
      <c r="AB53" s="37"/>
    </row>
    <row r="54" spans="1:33" ht="18" customHeight="1"/>
    <row r="55" spans="1:33" ht="18" customHeight="1"/>
    <row r="56" spans="1:33" ht="18" customHeight="1"/>
    <row r="57" spans="1:33" ht="18" customHeight="1"/>
    <row r="58" spans="1:33" ht="18" customHeight="1"/>
    <row r="59" spans="1:33" ht="18" customHeight="1"/>
    <row r="60" spans="1:33" ht="18" customHeight="1"/>
    <row r="61" spans="1:33" ht="18" customHeight="1"/>
    <row r="62" spans="1:33" ht="18" customHeight="1"/>
    <row r="63" spans="1:33" ht="18" customHeight="1"/>
    <row r="64" spans="1:33" ht="18" customHeight="1"/>
    <row r="65" ht="18" customHeight="1"/>
  </sheetData>
  <sortState ref="A6:AE38">
    <sortCondition descending="1" ref="Y6:Y38"/>
  </sortState>
  <mergeCells count="20">
    <mergeCell ref="AB4:AB5"/>
    <mergeCell ref="AC4:AC5"/>
    <mergeCell ref="AG4:AG5"/>
    <mergeCell ref="AD4:AD5"/>
    <mergeCell ref="Z38:AG38"/>
    <mergeCell ref="AE4:AE5"/>
    <mergeCell ref="AF4:AF5"/>
    <mergeCell ref="B39:H39"/>
    <mergeCell ref="A2:AG2"/>
    <mergeCell ref="B4:D4"/>
    <mergeCell ref="E4:H4"/>
    <mergeCell ref="I4:L4"/>
    <mergeCell ref="M4:O4"/>
    <mergeCell ref="P4:R4"/>
    <mergeCell ref="S4:U4"/>
    <mergeCell ref="V4:X4"/>
    <mergeCell ref="A4:A5"/>
    <mergeCell ref="Y4:Y5"/>
    <mergeCell ref="Z4:Z5"/>
    <mergeCell ref="AA4:AA5"/>
  </mergeCells>
  <phoneticPr fontId="6" type="noConversion"/>
  <conditionalFormatting sqref="B40:D48 E40:H49 A6:B49 C6:H38 A38:Z38 AA39:AG49 AA6:AG37 C49:F49 I6:Z49">
    <cfRule type="expression" dxfId="3" priority="9">
      <formula>MOD(ROW(),2)</formula>
    </cfRule>
    <cfRule type="expression" dxfId="2" priority="10">
      <formula>"MOD(ROW(),2)=1"</formula>
    </cfRule>
    <cfRule type="expression" dxfId="1" priority="11">
      <formula>"MOD(ROW(),2)=0"</formula>
    </cfRule>
    <cfRule type="expression" dxfId="0" priority="12">
      <formula>"MOD(ROW(),2)=0"</formula>
    </cfRule>
  </conditionalFormatting>
  <printOptions horizontalCentered="1"/>
  <pageMargins left="0.62986111111111098" right="0.23611111111111099" top="0.74791666666666701" bottom="0.74791666666666701" header="0.31458333333333299" footer="0.31458333333333299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2022-06-13T01:53:23Z</cp:lastPrinted>
  <dcterms:created xsi:type="dcterms:W3CDTF">2015-06-05T18:19:00Z</dcterms:created>
  <dcterms:modified xsi:type="dcterms:W3CDTF">2022-06-13T01:53:27Z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