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9510" tabRatio="621" firstSheet="13" activeTab="19"/>
  </bookViews>
  <sheets>
    <sheet name="15年支出" sheetId="1" state="hidden" r:id="rId1"/>
    <sheet name="16支1" sheetId="2" state="hidden" r:id="rId2"/>
    <sheet name="21全市预收" sheetId="3" r:id="rId3"/>
    <sheet name="21市级预收" sheetId="4" r:id="rId4"/>
    <sheet name="21市级预支" sheetId="5" r:id="rId5"/>
    <sheet name="21市本级支" sheetId="6" r:id="rId6"/>
    <sheet name="21基金市级预收" sheetId="7" r:id="rId7"/>
    <sheet name="21基金市级预支" sheetId="8" r:id="rId8"/>
    <sheet name="21基金市本级预支" sheetId="9" r:id="rId9"/>
    <sheet name="21全市国资预算收入" sheetId="10" r:id="rId10"/>
    <sheet name="21全市国资预算支出" sheetId="11" r:id="rId11"/>
    <sheet name="21年慈溪市社保基金预算收入" sheetId="12" r:id="rId12"/>
    <sheet name="21年慈溪市社保基金预算支出" sheetId="13" r:id="rId13"/>
    <sheet name="21地方政府一般债务" sheetId="14" r:id="rId14"/>
    <sheet name="21地方政府专项债务" sheetId="15" r:id="rId15"/>
    <sheet name="提前下达新增债务限额项目" sheetId="16" r:id="rId16"/>
    <sheet name="21街总收入" sheetId="17" r:id="rId17"/>
    <sheet name="21街一般支" sheetId="18" r:id="rId18"/>
    <sheet name="21街基金收" sheetId="19" r:id="rId19"/>
    <sheet name="21街基金支" sheetId="20" r:id="rId20"/>
    <sheet name="16支 (项)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_1_2003年省级一般预算支出预计分项目明细表" localSheetId="8">#REF!</definedName>
    <definedName name="_1_2003年省级一般预算支出预计分项目明细表" localSheetId="3">#REF!</definedName>
    <definedName name="_1_2003年省级一般预算支出预计分项目明细表" localSheetId="4">#REF!</definedName>
    <definedName name="_1_2003年省级一般预算支出预计分项目明细表">#REF!</definedName>
    <definedName name="_2对比分析表_基数与定额" localSheetId="8">#REF!</definedName>
    <definedName name="_2对比分析表_基数与定额" localSheetId="3">#REF!</definedName>
    <definedName name="_2对比分析表_基数与定额" localSheetId="4">#REF!</definedName>
    <definedName name="_2对比分析表_基数与定额">#REF!</definedName>
    <definedName name="_3对比分析表_基数与定额_1" localSheetId="8">#REF!</definedName>
    <definedName name="_3对比分析表_基数与定额_1" localSheetId="3">#REF!</definedName>
    <definedName name="_3对比分析表_基数与定额_1" localSheetId="4">#REF!</definedName>
    <definedName name="_3对比分析表_基数与定额_1">#REF!</definedName>
    <definedName name="_查询3" localSheetId="8">#REF!</definedName>
    <definedName name="_查询3" localSheetId="3">#REF!</definedName>
    <definedName name="_查询3" localSheetId="4">#REF!</definedName>
    <definedName name="_查询3">#REF!</definedName>
    <definedName name="aa" localSheetId="8">#REF!</definedName>
    <definedName name="aa" localSheetId="3">#REF!</definedName>
    <definedName name="aa" localSheetId="4">#REF!</definedName>
    <definedName name="aa">#REF!</definedName>
    <definedName name="aaaaaa">'[3]Sheet3'!$A$6:$Q$34</definedName>
    <definedName name="AccessDatabase" hidden="1">"D:\文_件\省长专项\2000省长专项审批.mdb"</definedName>
    <definedName name="asd">'[3]Sheet3'!$A$6:$Q$34</definedName>
    <definedName name="Button_4">"X2000省长专项审批_2000省级专项_List"</definedName>
    <definedName name="Button_8">"X2000省长专项审批表_2000省级专项统计_List"</definedName>
    <definedName name="da">'[3]Sheet3'!$A$6:$Q$34</definedName>
    <definedName name="DATABASE" localSheetId="8" hidden="1">'[4]Sheet3'!$A$6:$Q$34</definedName>
    <definedName name="DATABASE" localSheetId="6" hidden="1">'[4]Sheet3'!$A$6:$Q$34</definedName>
    <definedName name="DATABASE" localSheetId="7" hidden="1">'[4]Sheet3'!$A$6:$Q$34</definedName>
    <definedName name="kk">'[3]Sheet3'!$A$6:$Q$34</definedName>
    <definedName name="_xlnm.Print_Area" localSheetId="13">'21地方政府一般债务'!$A$1:$E$24</definedName>
    <definedName name="_xlnm.Print_Area" localSheetId="6">'21基金市级预收'!$A$1:$E$20</definedName>
    <definedName name="_xlnm.Print_Area" localSheetId="17">'21街一般支'!$A$1:$W$22</definedName>
    <definedName name="_xlnm.Print_Area" localSheetId="11">'21年慈溪市社保基金预算收入'!$A$1:$D$33</definedName>
    <definedName name="_xlnm.Print_Area" localSheetId="12">'21年慈溪市社保基金预算支出'!$A$1:$D$22</definedName>
    <definedName name="_xlnm.Print_Area" localSheetId="9">'21全市国资预算收入'!$A$1:$D$34</definedName>
    <definedName name="_xlnm.Print_Area" localSheetId="10">'21全市国资预算支出'!$A$1:$D$27</definedName>
    <definedName name="_xlnm.Print_Area" localSheetId="5">'21市本级支'!$A$1:$F$168</definedName>
    <definedName name="_xlnm.Print_Area" localSheetId="3">'21市级预收'!$A$1:$F$43</definedName>
    <definedName name="_xlnm.Print_Area" localSheetId="4">'21市级预支'!$A$1:$F$36</definedName>
    <definedName name="_xlnm.Print_Area" hidden="1">#N/A</definedName>
    <definedName name="_xlnm.Print_Titles" localSheetId="0">'15年支出'!$4:$4</definedName>
    <definedName name="_xlnm.Print_Titles" localSheetId="20">'16支 (项)'!$4:$4</definedName>
    <definedName name="_xlnm.Print_Titles" localSheetId="9">'21全市国资预算收入'!$3:$4</definedName>
    <definedName name="_xlnm.Print_Titles" localSheetId="5">'21市本级支'!$1:$4</definedName>
    <definedName name="_xlnm.Print_Titles" localSheetId="3">'21市级预收'!$4:$4</definedName>
    <definedName name="_xlnm.Print_Titles" localSheetId="4">'21市级预支'!$4:$4</definedName>
    <definedName name="_xlnm.Print_Titles" hidden="1">#N/A</definedName>
    <definedName name="sdf">'[3]Sheet3'!$A$6:$Q$34</definedName>
    <definedName name="zxc">'[3]Sheet3'!$A$6:$Q$34</definedName>
    <definedName name="查询1" localSheetId="8">#REF!</definedName>
    <definedName name="查询1" localSheetId="3">#REF!</definedName>
    <definedName name="查询1" localSheetId="4">#REF!</definedName>
    <definedName name="查询1">#REF!</definedName>
    <definedName name="杭州市" localSheetId="8">#REF!</definedName>
    <definedName name="杭州市" localSheetId="3">#REF!</definedName>
    <definedName name="杭州市" localSheetId="4">#REF!</definedName>
    <definedName name="杭州市">#REF!</definedName>
    <definedName name="杭州小计" localSheetId="8">#REF!</definedName>
    <definedName name="杭州小计" localSheetId="3">#REF!</definedName>
    <definedName name="杭州小计" localSheetId="4">#REF!</definedName>
    <definedName name="杭州小计">#REF!</definedName>
    <definedName name="人代预算分解" localSheetId="8">#REF!</definedName>
    <definedName name="人代预算分解" localSheetId="3">#REF!</definedName>
    <definedName name="人代预算分解" localSheetId="4">#REF!</definedName>
    <definedName name="人代预算分解">#REF!</definedName>
    <definedName name="市本级">#N/A</definedName>
    <definedName name="收入预计">#N/A</definedName>
  </definedNames>
  <calcPr fullCalcOnLoad="1"/>
</workbook>
</file>

<file path=xl/sharedStrings.xml><?xml version="1.0" encoding="utf-8"?>
<sst xmlns="http://schemas.openxmlformats.org/spreadsheetml/2006/main" count="4211" uniqueCount="1893">
  <si>
    <t>表4</t>
  </si>
  <si>
    <t>2015年宁波市一般公共预算支出表</t>
  </si>
  <si>
    <t>单位：万元</t>
  </si>
  <si>
    <t>序号</t>
  </si>
  <si>
    <r>
      <t>项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</si>
  <si>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t>2014年可比口径执行数（注1）</t>
  </si>
  <si>
    <r>
      <t>其中：转列的政府性</t>
    </r>
    <r>
      <rPr>
        <sz val="12"/>
        <rFont val="宋体"/>
        <family val="0"/>
      </rPr>
      <t>基金收入对应支出</t>
    </r>
  </si>
  <si>
    <r>
      <t>2</t>
    </r>
    <r>
      <rPr>
        <sz val="12"/>
        <rFont val="宋体"/>
        <family val="0"/>
      </rPr>
      <t>014年原口径执行数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</si>
  <si>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年预算数</t>
    </r>
  </si>
  <si>
    <r>
      <t>2</t>
    </r>
    <r>
      <rPr>
        <sz val="12"/>
        <rFont val="宋体"/>
        <family val="0"/>
      </rPr>
      <t>015年原口径预算数</t>
    </r>
  </si>
  <si>
    <r>
      <t>比上年增长</t>
    </r>
    <r>
      <rPr>
        <sz val="12"/>
        <rFont val="宋体"/>
        <family val="0"/>
      </rPr>
      <t>%</t>
    </r>
  </si>
  <si>
    <t>按原口径增长%</t>
  </si>
  <si>
    <t>一</t>
  </si>
  <si>
    <t>一般公共服务支出</t>
  </si>
  <si>
    <t>二</t>
  </si>
  <si>
    <t>公共安全支出（注2）</t>
  </si>
  <si>
    <t>三</t>
  </si>
  <si>
    <t>教育支出</t>
  </si>
  <si>
    <t>（注3）5.0</t>
  </si>
  <si>
    <t>四</t>
  </si>
  <si>
    <t>科学技术支出</t>
  </si>
  <si>
    <t>五</t>
  </si>
  <si>
    <t>文化体育与传媒支出</t>
  </si>
  <si>
    <t>（注3）8.4</t>
  </si>
  <si>
    <t>六</t>
  </si>
  <si>
    <t>社会保障和就业支出</t>
  </si>
  <si>
    <t>（注3）12.8</t>
  </si>
  <si>
    <t>七</t>
  </si>
  <si>
    <t>医疗卫生与计划生育支出</t>
  </si>
  <si>
    <t>八</t>
  </si>
  <si>
    <t>节能环保支出</t>
  </si>
  <si>
    <t>九</t>
  </si>
  <si>
    <t>城乡社区支出</t>
  </si>
  <si>
    <t>十</t>
  </si>
  <si>
    <t>农林水支出</t>
  </si>
  <si>
    <t>（注3）0.5</t>
  </si>
  <si>
    <t>十一</t>
  </si>
  <si>
    <t>交通运输支出</t>
  </si>
  <si>
    <t>十二</t>
  </si>
  <si>
    <t>资源勘探信息等支出</t>
  </si>
  <si>
    <t>十三</t>
  </si>
  <si>
    <t>商业服务业等支出</t>
  </si>
  <si>
    <t>十四</t>
  </si>
  <si>
    <t>金融支出</t>
  </si>
  <si>
    <t>十五</t>
  </si>
  <si>
    <t>国土海洋气象等支出</t>
  </si>
  <si>
    <t>十六</t>
  </si>
  <si>
    <t>住房保障支出</t>
  </si>
  <si>
    <t>十七</t>
  </si>
  <si>
    <t>粮油物资储备支出</t>
  </si>
  <si>
    <t>十八</t>
  </si>
  <si>
    <t>预备费</t>
  </si>
  <si>
    <t>十九</t>
  </si>
  <si>
    <t>其他支出（注2）</t>
  </si>
  <si>
    <t>一般公共预算支出小计</t>
  </si>
  <si>
    <t>（注3）6.5</t>
  </si>
  <si>
    <t>二十</t>
  </si>
  <si>
    <t>地方政府债券还本</t>
  </si>
  <si>
    <t>二十一</t>
  </si>
  <si>
    <t>转移性支出</t>
  </si>
  <si>
    <t>上解支出</t>
  </si>
  <si>
    <t>其中：出口退税专项上解支出</t>
  </si>
  <si>
    <t>调出资金</t>
  </si>
  <si>
    <t>安排预算稳定调节基金</t>
  </si>
  <si>
    <t>结转下年</t>
  </si>
  <si>
    <t>其中：专款和单位包干结余</t>
  </si>
  <si>
    <t xml:space="preserve">      财政净结余</t>
  </si>
  <si>
    <t>二十二</t>
  </si>
  <si>
    <t>上级专项补助安排的支出</t>
  </si>
  <si>
    <t>支出合计</t>
  </si>
  <si>
    <t>注：1、2014年支出执行数调减地方政府债券安排的支出、上级专项补助安排的支出，调</t>
  </si>
  <si>
    <t xml:space="preserve">       增转列一般公共预算的政府性基金支出后，为可比口径执行数（市级亦同）。</t>
  </si>
  <si>
    <t xml:space="preserve">    2、公共安全支出中包含国防支出。其他支出中包含援助其他地区支出、国债还本付</t>
  </si>
  <si>
    <t xml:space="preserve">       息支出。</t>
  </si>
  <si>
    <t xml:space="preserve">    3、2015年全市一般公共预算支出同口径（不含转列的政府性基金支出）比上年增长</t>
  </si>
  <si>
    <t xml:space="preserve">       7.6%，其中：教育支出增长8%，文化体育与传媒支出增长8.6%，社会保障和就业</t>
  </si>
  <si>
    <t xml:space="preserve">       支出增长11%，农林水支出增长8%。</t>
  </si>
  <si>
    <t>表7</t>
  </si>
  <si>
    <t>2016年市级一般公共预算收入表</t>
  </si>
  <si>
    <t>2016年市级一般公共预算支出表</t>
  </si>
  <si>
    <t>空值</t>
  </si>
  <si>
    <t>无年初预算</t>
  </si>
  <si>
    <t>特殊和不显示</t>
  </si>
  <si>
    <t>科目代码</t>
  </si>
  <si>
    <t>预算</t>
  </si>
  <si>
    <t>科目</t>
  </si>
  <si>
    <t>项    目</t>
  </si>
  <si>
    <t>2015年执行数</t>
  </si>
  <si>
    <t>调减上级转移支付</t>
  </si>
  <si>
    <t>调减债券及一次性支出</t>
  </si>
  <si>
    <t>调增5项基金支出</t>
  </si>
  <si>
    <t>2015年可比口径执行数</t>
  </si>
  <si>
    <t>2016年预算数</t>
  </si>
  <si>
    <t>比上年增长%</t>
  </si>
  <si>
    <t xml:space="preserve">  一般公共服务支出</t>
  </si>
  <si>
    <t>其中：人大事务</t>
  </si>
  <si>
    <t xml:space="preserve">    人大事务</t>
  </si>
  <si>
    <t>行政运行</t>
  </si>
  <si>
    <t xml:space="preserve">      行政运行</t>
  </si>
  <si>
    <t>一般行政管理事务</t>
  </si>
  <si>
    <t xml:space="preserve">      一般行政管理事务</t>
  </si>
  <si>
    <t>机关服务</t>
  </si>
  <si>
    <t xml:space="preserve">      机关服务</t>
  </si>
  <si>
    <t>人大会议</t>
  </si>
  <si>
    <t xml:space="preserve">      人大会议</t>
  </si>
  <si>
    <t>人大立法</t>
  </si>
  <si>
    <t xml:space="preserve">      人大立法</t>
  </si>
  <si>
    <t>人大监督</t>
  </si>
  <si>
    <t xml:space="preserve">      人大监督</t>
  </si>
  <si>
    <t>人大代表履职能力提升</t>
  </si>
  <si>
    <t xml:space="preserve">      人大代表履职能力提升</t>
  </si>
  <si>
    <t>代表工作</t>
  </si>
  <si>
    <t xml:space="preserve">      代表工作</t>
  </si>
  <si>
    <t>人大信访工作</t>
  </si>
  <si>
    <t xml:space="preserve">      人大信访工作</t>
  </si>
  <si>
    <t>事业运行</t>
  </si>
  <si>
    <t xml:space="preserve">      事业运行</t>
  </si>
  <si>
    <t>其他人大事务支出</t>
  </si>
  <si>
    <t xml:space="preserve">      其他人大事务支出</t>
  </si>
  <si>
    <t xml:space="preserve">     政协事务</t>
  </si>
  <si>
    <t xml:space="preserve">    政协事务</t>
  </si>
  <si>
    <t>政协会议</t>
  </si>
  <si>
    <t xml:space="preserve">      政协会议</t>
  </si>
  <si>
    <t>委员视察</t>
  </si>
  <si>
    <t xml:space="preserve">      委员视察</t>
  </si>
  <si>
    <t>参政议政</t>
  </si>
  <si>
    <t xml:space="preserve">      参政议政</t>
  </si>
  <si>
    <t>其他政协事务支出</t>
  </si>
  <si>
    <t xml:space="preserve">      其他政协事务支出</t>
  </si>
  <si>
    <t>政府办公厅（室）及相关机构事务</t>
  </si>
  <si>
    <t xml:space="preserve">    政府办公厅(室)及相关机构事务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</si>
  <si>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</si>
  <si>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</si>
  <si>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</si>
  <si>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专项服务</t>
  </si>
  <si>
    <t xml:space="preserve">      专项服务</t>
  </si>
  <si>
    <t xml:space="preserve">    专项业务活动</t>
  </si>
  <si>
    <t xml:space="preserve">      专项业务活动</t>
  </si>
  <si>
    <t xml:space="preserve">    政务公开审批</t>
  </si>
  <si>
    <t xml:space="preserve">      政务公开审批</t>
  </si>
  <si>
    <t xml:space="preserve">    法制建设</t>
  </si>
  <si>
    <t xml:space="preserve">      法制建设</t>
  </si>
  <si>
    <t xml:space="preserve">    信访事务</t>
  </si>
  <si>
    <t xml:space="preserve">      信访事务</t>
  </si>
  <si>
    <t xml:space="preserve">    参事事务</t>
  </si>
  <si>
    <t xml:space="preserve">      参事事务</t>
  </si>
  <si>
    <t xml:space="preserve">    事业运行</t>
  </si>
  <si>
    <t xml:space="preserve">    其他政府办公厅（室）及相关机构事务支出</t>
  </si>
  <si>
    <t xml:space="preserve">      其他政府办公厅(室)及相关机构事务支出</t>
  </si>
  <si>
    <t>发展与改革事务</t>
  </si>
  <si>
    <t xml:space="preserve">    发展与改革事务</t>
  </si>
  <si>
    <t xml:space="preserve">    战略规划与实施</t>
  </si>
  <si>
    <t xml:space="preserve">      战略规划与实施</t>
  </si>
  <si>
    <t xml:space="preserve">    日常经济运行调节</t>
  </si>
  <si>
    <t xml:space="preserve">      日常经济运行调节</t>
  </si>
  <si>
    <t xml:space="preserve">    社会事业发展规划</t>
  </si>
  <si>
    <t xml:space="preserve">      社会事业发展规划</t>
  </si>
  <si>
    <t xml:space="preserve">    经济体制改革研究</t>
  </si>
  <si>
    <t xml:space="preserve">      经济体制改革研究</t>
  </si>
  <si>
    <t xml:space="preserve">    物价管理</t>
  </si>
  <si>
    <t xml:space="preserve">      物价管理</t>
  </si>
  <si>
    <t xml:space="preserve">    应对气候变化管理事务</t>
  </si>
  <si>
    <t xml:space="preserve">      应对气候变化管理事务</t>
  </si>
  <si>
    <t xml:space="preserve">    其他发展与改革事务支出</t>
  </si>
  <si>
    <t xml:space="preserve">      其他发展与改革事务支出</t>
  </si>
  <si>
    <t>统计信息事务</t>
  </si>
  <si>
    <t xml:space="preserve">    统计信息事务</t>
  </si>
  <si>
    <t xml:space="preserve">    信息事务</t>
  </si>
  <si>
    <t xml:space="preserve">      信息事务</t>
  </si>
  <si>
    <t xml:space="preserve">    专项统计业务</t>
  </si>
  <si>
    <t xml:space="preserve">      专项统计业务</t>
  </si>
  <si>
    <t xml:space="preserve">    统计管理</t>
  </si>
  <si>
    <t xml:space="preserve">      统计管理</t>
  </si>
  <si>
    <t xml:space="preserve">    专项普查活动</t>
  </si>
  <si>
    <t xml:space="preserve">      专项普查活动</t>
  </si>
  <si>
    <t xml:space="preserve">    统计抽样调查</t>
  </si>
  <si>
    <t xml:space="preserve">      统计抽样调查</t>
  </si>
  <si>
    <t xml:space="preserve">    其他统计信息事务支出</t>
  </si>
  <si>
    <t xml:space="preserve">      其他统计信息事务支出</t>
  </si>
  <si>
    <t>财政事务</t>
  </si>
  <si>
    <t xml:space="preserve">    财政事务</t>
  </si>
  <si>
    <t xml:space="preserve">    预算改革业务</t>
  </si>
  <si>
    <t xml:space="preserve">      预算改革业务</t>
  </si>
  <si>
    <t xml:space="preserve">    财政国库业务</t>
  </si>
  <si>
    <t xml:space="preserve">      财政国库业务</t>
  </si>
  <si>
    <t xml:space="preserve">    财政监察</t>
  </si>
  <si>
    <t xml:space="preserve">      财政监察</t>
  </si>
  <si>
    <t xml:space="preserve">    信息化建设</t>
  </si>
  <si>
    <t xml:space="preserve">      信息化建设</t>
  </si>
  <si>
    <t xml:space="preserve">    财政委托业务支出</t>
  </si>
  <si>
    <t xml:space="preserve">      财政委托业务支出</t>
  </si>
  <si>
    <t xml:space="preserve">    其他财政事务支出</t>
  </si>
  <si>
    <t xml:space="preserve">      其他财政事务支出</t>
  </si>
  <si>
    <t>税收事务</t>
  </si>
  <si>
    <t xml:space="preserve">    税收事务</t>
  </si>
  <si>
    <t xml:space="preserve">    税务办案</t>
  </si>
  <si>
    <t xml:space="preserve">      税务办案</t>
  </si>
  <si>
    <t xml:space="preserve">    税务登记证及发票管理</t>
  </si>
  <si>
    <t xml:space="preserve">      税务登记证及发票管理</t>
  </si>
  <si>
    <t xml:space="preserve">    代扣代收代征税款手续费</t>
  </si>
  <si>
    <t xml:space="preserve">      代扣代收代征税款手续费</t>
  </si>
  <si>
    <t xml:space="preserve">    税务宣传</t>
  </si>
  <si>
    <t xml:space="preserve">      税务宣传</t>
  </si>
  <si>
    <t xml:space="preserve">    协税护税</t>
  </si>
  <si>
    <t xml:space="preserve">      协税护税</t>
  </si>
  <si>
    <t xml:space="preserve">    其他税收事务支出</t>
  </si>
  <si>
    <t xml:space="preserve">      其他税收事务支出</t>
  </si>
  <si>
    <t>审计事务</t>
  </si>
  <si>
    <t xml:space="preserve">    审计事务</t>
  </si>
  <si>
    <t xml:space="preserve">    审计业务</t>
  </si>
  <si>
    <t xml:space="preserve">      审计业务</t>
  </si>
  <si>
    <t xml:space="preserve">    审计管理</t>
  </si>
  <si>
    <t xml:space="preserve">      审计管理</t>
  </si>
  <si>
    <t xml:space="preserve">    其他审计事务支出</t>
  </si>
  <si>
    <t xml:space="preserve">      其他审计事务支出</t>
  </si>
  <si>
    <t>人力资源事务</t>
  </si>
  <si>
    <t xml:space="preserve">    人力资源事务</t>
  </si>
  <si>
    <t xml:space="preserve">    政府特殊津贴</t>
  </si>
  <si>
    <t xml:space="preserve">      政府特殊津贴</t>
  </si>
  <si>
    <t xml:space="preserve">    资助留学回国人员</t>
  </si>
  <si>
    <t xml:space="preserve">      资助留学回国人员</t>
  </si>
  <si>
    <t xml:space="preserve">    军队转业干部安置</t>
  </si>
  <si>
    <t xml:space="preserve">      军队转业干部安置</t>
  </si>
  <si>
    <t xml:space="preserve">    博士后日常经费</t>
  </si>
  <si>
    <t xml:space="preserve">      博士后日常经费</t>
  </si>
  <si>
    <t xml:space="preserve">    引进人才费用</t>
  </si>
  <si>
    <t xml:space="preserve">      引进人才费用</t>
  </si>
  <si>
    <t xml:space="preserve">    公务员考核</t>
  </si>
  <si>
    <t xml:space="preserve">      公务员考核</t>
  </si>
  <si>
    <t xml:space="preserve">    公务员履职能力提升</t>
  </si>
  <si>
    <t xml:space="preserve">      公务员履职能力提升</t>
  </si>
  <si>
    <t xml:space="preserve">    公务员招考</t>
  </si>
  <si>
    <t xml:space="preserve">      公务员招考</t>
  </si>
  <si>
    <t xml:space="preserve">    公务员综合管理</t>
  </si>
  <si>
    <t xml:space="preserve">      公务员综合管理</t>
  </si>
  <si>
    <t xml:space="preserve">    其他人力资源事务支出</t>
  </si>
  <si>
    <t xml:space="preserve">      其他人事事务支出</t>
  </si>
  <si>
    <t>纪检监察事务</t>
  </si>
  <si>
    <t xml:space="preserve">    纪检监察事务</t>
  </si>
  <si>
    <t xml:space="preserve">    大案要案查处</t>
  </si>
  <si>
    <t xml:space="preserve">      大案要案查处</t>
  </si>
  <si>
    <t xml:space="preserve">    派驻派出机构</t>
  </si>
  <si>
    <t xml:space="preserve">      派驻派出机构</t>
  </si>
  <si>
    <t xml:space="preserve">    中央巡视</t>
  </si>
  <si>
    <t xml:space="preserve">      中央巡视</t>
  </si>
  <si>
    <t xml:space="preserve">    其他纪检监察事务支出</t>
  </si>
  <si>
    <t xml:space="preserve">      其他纪检监察事务支出</t>
  </si>
  <si>
    <t>商贸事务</t>
  </si>
  <si>
    <t xml:space="preserve">    商贸事务</t>
  </si>
  <si>
    <t>16年新增科目</t>
  </si>
  <si>
    <t xml:space="preserve">    对外贸易管理</t>
  </si>
  <si>
    <t xml:space="preserve">      对外贸易管理</t>
  </si>
  <si>
    <t xml:space="preserve">    国际经济合作</t>
  </si>
  <si>
    <t xml:space="preserve">      国际经济合作</t>
  </si>
  <si>
    <t xml:space="preserve">    外资管理</t>
  </si>
  <si>
    <t xml:space="preserve">      外资管理</t>
  </si>
  <si>
    <t xml:space="preserve">    国内贸易管理</t>
  </si>
  <si>
    <t xml:space="preserve">      国内贸易管理</t>
  </si>
  <si>
    <t xml:space="preserve">    招商引资</t>
  </si>
  <si>
    <t xml:space="preserve">      招商引资</t>
  </si>
  <si>
    <t xml:space="preserve">    其他商贸事务支出</t>
  </si>
  <si>
    <t xml:space="preserve">      其他商贸事务支出</t>
  </si>
  <si>
    <t>知识产权事务</t>
  </si>
  <si>
    <t xml:space="preserve">    知识产权事务</t>
  </si>
  <si>
    <t xml:space="preserve">    专利审批</t>
  </si>
  <si>
    <t xml:space="preserve">      专利审批</t>
  </si>
  <si>
    <t xml:space="preserve">    国家知识产权战略</t>
  </si>
  <si>
    <t xml:space="preserve">      国家知识产权战略</t>
  </si>
  <si>
    <t xml:space="preserve">    专利试点和产业化推进</t>
  </si>
  <si>
    <t xml:space="preserve">      专利试点和产业化推进</t>
  </si>
  <si>
    <t xml:space="preserve">    专利执法</t>
  </si>
  <si>
    <t xml:space="preserve">      专利执法</t>
  </si>
  <si>
    <t xml:space="preserve">    国际组织专项活动</t>
  </si>
  <si>
    <t xml:space="preserve">      国际组织专项活动</t>
  </si>
  <si>
    <t xml:space="preserve">    知识产权宏观管理</t>
  </si>
  <si>
    <t xml:space="preserve">      知识产权宏观管理</t>
  </si>
  <si>
    <t xml:space="preserve">    其他知识产权事务支出</t>
  </si>
  <si>
    <t xml:space="preserve">      其他知识产权事务支出</t>
  </si>
  <si>
    <t>工商行政管理事务</t>
  </si>
  <si>
    <t xml:space="preserve">    工商行政管理事务</t>
  </si>
  <si>
    <t xml:space="preserve">    工商行政管理专项</t>
  </si>
  <si>
    <t xml:space="preserve">      工商行政管理专项</t>
  </si>
  <si>
    <t xml:space="preserve">    执法办案专项</t>
  </si>
  <si>
    <t xml:space="preserve">      执法办案专项</t>
  </si>
  <si>
    <t xml:space="preserve">    消费者权益保护</t>
  </si>
  <si>
    <t xml:space="preserve">      消费者权益保护</t>
  </si>
  <si>
    <t xml:space="preserve">    其他工商行政管理事务支出</t>
  </si>
  <si>
    <t xml:space="preserve">      其他工商行政管理事务支出</t>
  </si>
  <si>
    <t>质量技术监督与检验检疫事务</t>
  </si>
  <si>
    <t xml:space="preserve">    质量技术监督与检验检疫事务</t>
  </si>
  <si>
    <t xml:space="preserve">    质量技术监督行政执法及业务管理</t>
  </si>
  <si>
    <t xml:space="preserve">      质量技术监督行政执法及业务管理</t>
  </si>
  <si>
    <t xml:space="preserve">    质量技术监督技术支持</t>
  </si>
  <si>
    <t xml:space="preserve">      质量技术监督技术支持</t>
  </si>
  <si>
    <t xml:space="preserve">    认证认可监督管理</t>
  </si>
  <si>
    <t xml:space="preserve">      认证认可监督管理</t>
  </si>
  <si>
    <t xml:space="preserve">    标准化管理</t>
  </si>
  <si>
    <t xml:space="preserve">      标准化管理 </t>
  </si>
  <si>
    <t xml:space="preserve">    其他质量技术监督与检验检疫事务支出</t>
  </si>
  <si>
    <t xml:space="preserve">      其他质量技术监督与检验检疫事务支出</t>
  </si>
  <si>
    <t>民族事务</t>
  </si>
  <si>
    <t xml:space="preserve">    民族事务</t>
  </si>
  <si>
    <t xml:space="preserve">    民族工作专项</t>
  </si>
  <si>
    <t xml:space="preserve">      民族工作专项</t>
  </si>
  <si>
    <t xml:space="preserve">    其他民族事务支出</t>
  </si>
  <si>
    <t xml:space="preserve">      其他民族事务支出</t>
  </si>
  <si>
    <t>宗教事务</t>
  </si>
  <si>
    <t xml:space="preserve">    宗教事务</t>
  </si>
  <si>
    <t xml:space="preserve">    宗教工作专项</t>
  </si>
  <si>
    <t xml:space="preserve">      宗教工作专项</t>
  </si>
  <si>
    <t xml:space="preserve">    其他宗教事务支出</t>
  </si>
  <si>
    <t xml:space="preserve">      其他宗教事务支出</t>
  </si>
  <si>
    <t>港澳台侨事务</t>
  </si>
  <si>
    <t xml:space="preserve">    港澳台侨事务</t>
  </si>
  <si>
    <t xml:space="preserve">    港澳事务</t>
  </si>
  <si>
    <t xml:space="preserve">      港澳事务</t>
  </si>
  <si>
    <t xml:space="preserve">    台湾事务</t>
  </si>
  <si>
    <t xml:space="preserve">      台湾事务</t>
  </si>
  <si>
    <t xml:space="preserve">    华侨事务</t>
  </si>
  <si>
    <t xml:space="preserve">      华侨事务</t>
  </si>
  <si>
    <t xml:space="preserve">    其他港澳台侨事务支出</t>
  </si>
  <si>
    <t xml:space="preserve">      其他港澳台侨事务支出</t>
  </si>
  <si>
    <t>档案事务</t>
  </si>
  <si>
    <t xml:space="preserve">    档案事务</t>
  </si>
  <si>
    <t xml:space="preserve">    档案馆</t>
  </si>
  <si>
    <t xml:space="preserve">      档案馆</t>
  </si>
  <si>
    <t xml:space="preserve">    其他档案事务支出</t>
  </si>
  <si>
    <t xml:space="preserve">      其他档案事务支出</t>
  </si>
  <si>
    <t>民主党派及工商联事务</t>
  </si>
  <si>
    <t xml:space="preserve">    民主党派及工商联事务</t>
  </si>
  <si>
    <t xml:space="preserve">    参政议政</t>
  </si>
  <si>
    <t xml:space="preserve">    其他民主党派及工商联事务支出</t>
  </si>
  <si>
    <t xml:space="preserve">      其他民主党派及工商联事务支出</t>
  </si>
  <si>
    <t>群众团体事务</t>
  </si>
  <si>
    <t xml:space="preserve">    群众团体事务</t>
  </si>
  <si>
    <t xml:space="preserve">    厂务公开</t>
  </si>
  <si>
    <t xml:space="preserve">      厂务公开</t>
  </si>
  <si>
    <t xml:space="preserve">    工会疗养休养</t>
  </si>
  <si>
    <t xml:space="preserve">      工会疗养休养</t>
  </si>
  <si>
    <t xml:space="preserve">    其他群众团体事务支出</t>
  </si>
  <si>
    <t xml:space="preserve">      其他群众团体事务支出</t>
  </si>
  <si>
    <t>党委办公厅（室）及相关机构事务</t>
  </si>
  <si>
    <t xml:space="preserve">    党委办公厅（室）及相关机构事务</t>
  </si>
  <si>
    <t xml:space="preserve">    专项业务</t>
  </si>
  <si>
    <t xml:space="preserve">      专项业务</t>
  </si>
  <si>
    <t xml:space="preserve">    其他党委办公厅（室）及相关机构事务支出</t>
  </si>
  <si>
    <t xml:space="preserve">      其他党委办公厅（室）及相关机构事务支出</t>
  </si>
  <si>
    <t>组织事务</t>
  </si>
  <si>
    <t xml:space="preserve">    组织事务</t>
  </si>
  <si>
    <t xml:space="preserve">    其他组织事务支出</t>
  </si>
  <si>
    <t xml:space="preserve">      其他组织事务支出</t>
  </si>
  <si>
    <t>宣传事务</t>
  </si>
  <si>
    <t xml:space="preserve">    宣传事务</t>
  </si>
  <si>
    <t xml:space="preserve">    其他宣传事务支出</t>
  </si>
  <si>
    <t xml:space="preserve">      其他宣传事务支出</t>
  </si>
  <si>
    <t>统战事务</t>
  </si>
  <si>
    <t xml:space="preserve">    统战事务</t>
  </si>
  <si>
    <t xml:space="preserve">    其他统战事务支出</t>
  </si>
  <si>
    <t xml:space="preserve">      其他统战事务支出</t>
  </si>
  <si>
    <t>其他共产党事务支出</t>
  </si>
  <si>
    <t xml:space="preserve">    其他共产党事务支出</t>
  </si>
  <si>
    <t xml:space="preserve">      其他共产党事务支出</t>
  </si>
  <si>
    <t>其他一般公共服务支出</t>
  </si>
  <si>
    <t xml:space="preserve">    其他一般公共服务支出(款)</t>
  </si>
  <si>
    <t xml:space="preserve">    国家赔偿费用支出</t>
  </si>
  <si>
    <t xml:space="preserve">      国家赔偿费用支出</t>
  </si>
  <si>
    <t xml:space="preserve">    其他一般公共服务支出</t>
  </si>
  <si>
    <t xml:space="preserve">      其他一般公共服务支出(项)</t>
  </si>
  <si>
    <t>国防支出</t>
  </si>
  <si>
    <t xml:space="preserve">  国防支出</t>
  </si>
  <si>
    <t>公共安全支出</t>
  </si>
  <si>
    <t xml:space="preserve">  公共安全支出</t>
  </si>
  <si>
    <t>其中：武装警察</t>
  </si>
  <si>
    <t xml:space="preserve">    武装警察</t>
  </si>
  <si>
    <t xml:space="preserve"> 公安</t>
  </si>
  <si>
    <t xml:space="preserve">    公安</t>
  </si>
  <si>
    <t xml:space="preserve"> 国家安全</t>
  </si>
  <si>
    <t xml:space="preserve">    国家安全</t>
  </si>
  <si>
    <t xml:space="preserve"> 检察</t>
  </si>
  <si>
    <t xml:space="preserve">    检察</t>
  </si>
  <si>
    <t xml:space="preserve"> 法院</t>
  </si>
  <si>
    <t xml:space="preserve">    法院</t>
  </si>
  <si>
    <t xml:space="preserve"> 司法</t>
  </si>
  <si>
    <t xml:space="preserve">    司法</t>
  </si>
  <si>
    <t xml:space="preserve"> 监狱</t>
  </si>
  <si>
    <t xml:space="preserve">    监狱</t>
  </si>
  <si>
    <t xml:space="preserve"> 强制隔离戒毒</t>
  </si>
  <si>
    <t xml:space="preserve">    强制隔离戒毒</t>
  </si>
  <si>
    <t xml:space="preserve"> 国家保密</t>
  </si>
  <si>
    <t xml:space="preserve">    国家保密</t>
  </si>
  <si>
    <t xml:space="preserve"> 缉私警察</t>
  </si>
  <si>
    <t xml:space="preserve">    缉私警察</t>
  </si>
  <si>
    <t xml:space="preserve"> 其他公共安全支出</t>
  </si>
  <si>
    <t xml:space="preserve">    其他公共安全支出（款）</t>
  </si>
  <si>
    <t xml:space="preserve">  教育支出</t>
  </si>
  <si>
    <t>其中：教育管理事务</t>
  </si>
  <si>
    <t xml:space="preserve">    教育管理事务</t>
  </si>
  <si>
    <t xml:space="preserve">    其他教育管理事务支出</t>
  </si>
  <si>
    <t xml:space="preserve">      其他教育管理事务支出</t>
  </si>
  <si>
    <t>普通教育</t>
  </si>
  <si>
    <t xml:space="preserve">    普通教育</t>
  </si>
  <si>
    <t xml:space="preserve">    学前教育</t>
  </si>
  <si>
    <t xml:space="preserve">      学前教育</t>
  </si>
  <si>
    <t xml:space="preserve">    小学教育</t>
  </si>
  <si>
    <t xml:space="preserve">      小学教育</t>
  </si>
  <si>
    <t xml:space="preserve">    初中教育</t>
  </si>
  <si>
    <t xml:space="preserve">      初中教育</t>
  </si>
  <si>
    <t xml:space="preserve">    高中教育</t>
  </si>
  <si>
    <t xml:space="preserve">      高中教育</t>
  </si>
  <si>
    <t xml:space="preserve">    高等教育</t>
  </si>
  <si>
    <t xml:space="preserve">      高等教育</t>
  </si>
  <si>
    <t xml:space="preserve">    其他普通教育支出</t>
  </si>
  <si>
    <t xml:space="preserve">      其他普通教育支出</t>
  </si>
  <si>
    <t>职业教育</t>
  </si>
  <si>
    <t xml:space="preserve">    职业教育</t>
  </si>
  <si>
    <t xml:space="preserve">    初等职业教育</t>
  </si>
  <si>
    <t xml:space="preserve">      初等职业教育</t>
  </si>
  <si>
    <t xml:space="preserve">    中专教育</t>
  </si>
  <si>
    <t xml:space="preserve">      中专教育</t>
  </si>
  <si>
    <t xml:space="preserve">    技校教育</t>
  </si>
  <si>
    <t xml:space="preserve">      技校教育</t>
  </si>
  <si>
    <t xml:space="preserve">    职业高中教育</t>
  </si>
  <si>
    <t xml:space="preserve">      职业高中教育</t>
  </si>
  <si>
    <t xml:space="preserve">    高等职业教育</t>
  </si>
  <si>
    <t xml:space="preserve">      高等职业教育</t>
  </si>
  <si>
    <t xml:space="preserve">    其他职业教育支出</t>
  </si>
  <si>
    <t xml:space="preserve">      其他职业教育支出</t>
  </si>
  <si>
    <t>成人教育</t>
  </si>
  <si>
    <t xml:space="preserve">    成人教育</t>
  </si>
  <si>
    <t xml:space="preserve">    成人初等教育</t>
  </si>
  <si>
    <t xml:space="preserve">      成人初等教育</t>
  </si>
  <si>
    <t xml:space="preserve">    成人中等教育</t>
  </si>
  <si>
    <t xml:space="preserve">      成人中等教育</t>
  </si>
  <si>
    <t xml:space="preserve">    成人高等教育</t>
  </si>
  <si>
    <t xml:space="preserve">      成人高等教育</t>
  </si>
  <si>
    <t xml:space="preserve">    成人广播电视教育</t>
  </si>
  <si>
    <t xml:space="preserve">      成人广播电视教育</t>
  </si>
  <si>
    <t xml:space="preserve">    其他成人教育支出</t>
  </si>
  <si>
    <t xml:space="preserve">      其他成人教育支出</t>
  </si>
  <si>
    <t>广播电视教育</t>
  </si>
  <si>
    <t xml:space="preserve">    广播电视教育</t>
  </si>
  <si>
    <t xml:space="preserve">    广播电视学校</t>
  </si>
  <si>
    <t xml:space="preserve">      广播电视学校</t>
  </si>
  <si>
    <t>特殊教育</t>
  </si>
  <si>
    <t xml:space="preserve">    特殊教育</t>
  </si>
  <si>
    <t xml:space="preserve">    特殊学校教育</t>
  </si>
  <si>
    <t xml:space="preserve">      特殊学校教育</t>
  </si>
  <si>
    <t xml:space="preserve">    工读学校教育</t>
  </si>
  <si>
    <t xml:space="preserve">      工读学校教育</t>
  </si>
  <si>
    <t xml:space="preserve">    其他特殊教育</t>
  </si>
  <si>
    <t xml:space="preserve">      其他特殊教育支出</t>
  </si>
  <si>
    <t>进修及培训</t>
  </si>
  <si>
    <t xml:space="preserve">    进修及培训</t>
  </si>
  <si>
    <t xml:space="preserve">    教师进修</t>
  </si>
  <si>
    <t xml:space="preserve">      教师进修</t>
  </si>
  <si>
    <t xml:space="preserve">    干部教育</t>
  </si>
  <si>
    <t xml:space="preserve">      干部教育</t>
  </si>
  <si>
    <t xml:space="preserve">    培训支出</t>
  </si>
  <si>
    <t xml:space="preserve">      培训支出</t>
  </si>
  <si>
    <t xml:space="preserve">    其他进修及培训</t>
  </si>
  <si>
    <t xml:space="preserve">      其他进修及培训</t>
  </si>
  <si>
    <t>教育费附加安排的支出</t>
  </si>
  <si>
    <t xml:space="preserve">    教育费附加安排的支出</t>
  </si>
  <si>
    <t xml:space="preserve">    农村中小学校舍建设</t>
  </si>
  <si>
    <t xml:space="preserve">      农村中小学校舍建设</t>
  </si>
  <si>
    <t xml:space="preserve">    农村中小学教学设施</t>
  </si>
  <si>
    <t xml:space="preserve">      农村中小学教学设施</t>
  </si>
  <si>
    <t xml:space="preserve">    城市中小学校舍建设</t>
  </si>
  <si>
    <t xml:space="preserve">      城市中小学校舍建设</t>
  </si>
  <si>
    <t xml:space="preserve">    城市中小学教学实施</t>
  </si>
  <si>
    <t xml:space="preserve">      城市中小学教学设施</t>
  </si>
  <si>
    <t xml:space="preserve">    中等职业学校教学设施</t>
  </si>
  <si>
    <t xml:space="preserve">      中等职业学校教学设施</t>
  </si>
  <si>
    <t xml:space="preserve">    其他教育费附加安排的支出</t>
  </si>
  <si>
    <t xml:space="preserve">      其他教育费附加安排的支出</t>
  </si>
  <si>
    <t>其他教育支出</t>
  </si>
  <si>
    <t xml:space="preserve">    其他教育支出（款）</t>
  </si>
  <si>
    <t xml:space="preserve">    其他教育支出</t>
  </si>
  <si>
    <t xml:space="preserve">      其他教育支出(项)</t>
  </si>
  <si>
    <t xml:space="preserve">  科学技术支出</t>
  </si>
  <si>
    <t>其中：科学技术管理事务</t>
  </si>
  <si>
    <t xml:space="preserve">    科学技术管理事务</t>
  </si>
  <si>
    <t xml:space="preserve">    其他科学技术管理事务支出</t>
  </si>
  <si>
    <t xml:space="preserve">      其他科学技术管理事务支出</t>
  </si>
  <si>
    <t>基础研究</t>
  </si>
  <si>
    <t xml:space="preserve">    基础研究</t>
  </si>
  <si>
    <t xml:space="preserve">    机构运行</t>
  </si>
  <si>
    <t xml:space="preserve">      机构运行</t>
  </si>
  <si>
    <t xml:space="preserve">    自然科学基金</t>
  </si>
  <si>
    <t xml:space="preserve">      自然科学基金</t>
  </si>
  <si>
    <t xml:space="preserve">    重点实验室及相关设施</t>
  </si>
  <si>
    <t xml:space="preserve">      重点实验室及相关设施</t>
  </si>
  <si>
    <t xml:space="preserve">    专项基础科研</t>
  </si>
  <si>
    <t xml:space="preserve">      专项基础科研</t>
  </si>
  <si>
    <t>应用研究</t>
  </si>
  <si>
    <t xml:space="preserve">    应用研究</t>
  </si>
  <si>
    <t xml:space="preserve">    社会公益研究</t>
  </si>
  <si>
    <t xml:space="preserve">      社会公益研究</t>
  </si>
  <si>
    <t xml:space="preserve">    高技术研究</t>
  </si>
  <si>
    <t xml:space="preserve">      高技术研究</t>
  </si>
  <si>
    <t>技术研究与开发</t>
  </si>
  <si>
    <t xml:space="preserve">    技术研究与开发</t>
  </si>
  <si>
    <t xml:space="preserve">    应用技术研究与开发</t>
  </si>
  <si>
    <t xml:space="preserve">      应用技术研究与开发</t>
  </si>
  <si>
    <t xml:space="preserve">    产业技术研究与开发</t>
  </si>
  <si>
    <t xml:space="preserve">      产业技术研究与开发</t>
  </si>
  <si>
    <t xml:space="preserve">    其他技术研究与开发支出</t>
  </si>
  <si>
    <t xml:space="preserve">      其他技术研究与开发支出</t>
  </si>
  <si>
    <t>科技条件与服务</t>
  </si>
  <si>
    <t xml:space="preserve">    科技条件与服务</t>
  </si>
  <si>
    <t xml:space="preserve">    技术创新服务体系</t>
  </si>
  <si>
    <t xml:space="preserve">      技术创新服务体系</t>
  </si>
  <si>
    <t xml:space="preserve">    科技条件专项</t>
  </si>
  <si>
    <t xml:space="preserve">      科技条件专项</t>
  </si>
  <si>
    <t xml:space="preserve">    其他科技条件与服务支出</t>
  </si>
  <si>
    <t xml:space="preserve">      其他科技条件与服务支出</t>
  </si>
  <si>
    <t>社会科学</t>
  </si>
  <si>
    <t xml:space="preserve">    社会科学</t>
  </si>
  <si>
    <t xml:space="preserve">    社会科学研究机构</t>
  </si>
  <si>
    <t xml:space="preserve">      社会科学研究机构</t>
  </si>
  <si>
    <t xml:space="preserve">    社会科学研究</t>
  </si>
  <si>
    <t xml:space="preserve">      社会科学研究</t>
  </si>
  <si>
    <t xml:space="preserve">    其他社会科学支出</t>
  </si>
  <si>
    <t xml:space="preserve">      其他社会科学支出</t>
  </si>
  <si>
    <t>科学技术普及</t>
  </si>
  <si>
    <t xml:space="preserve">    科学技术普及</t>
  </si>
  <si>
    <t xml:space="preserve">    科普活动</t>
  </si>
  <si>
    <t xml:space="preserve">      科普活动</t>
  </si>
  <si>
    <t xml:space="preserve">    青少年科技活动</t>
  </si>
  <si>
    <t xml:space="preserve">      青少年科技活动</t>
  </si>
  <si>
    <t xml:space="preserve">    学术交流活动</t>
  </si>
  <si>
    <t xml:space="preserve">      学术交流活动</t>
  </si>
  <si>
    <t xml:space="preserve">    科技馆站</t>
  </si>
  <si>
    <t xml:space="preserve">      科技馆站</t>
  </si>
  <si>
    <t xml:space="preserve">    其他科学技术普及支出</t>
  </si>
  <si>
    <t xml:space="preserve">      其他科学技术普及支出</t>
  </si>
  <si>
    <t>其他科学技术支出</t>
  </si>
  <si>
    <t xml:space="preserve">    其他科学技术支出</t>
  </si>
  <si>
    <t xml:space="preserve">    科技奖励</t>
  </si>
  <si>
    <t xml:space="preserve">      科技奖励</t>
  </si>
  <si>
    <t xml:space="preserve">      其他科学技术支出</t>
  </si>
  <si>
    <t xml:space="preserve">  文化体育与传媒支出</t>
  </si>
  <si>
    <t>其中：文化</t>
  </si>
  <si>
    <t xml:space="preserve">    文化</t>
  </si>
  <si>
    <t xml:space="preserve">    图书馆</t>
  </si>
  <si>
    <t xml:space="preserve">      图书馆</t>
  </si>
  <si>
    <t xml:space="preserve">    文化展示及纪念机构</t>
  </si>
  <si>
    <t xml:space="preserve">      文化展示及纪念机构</t>
  </si>
  <si>
    <t xml:space="preserve">    艺术表演场所</t>
  </si>
  <si>
    <t xml:space="preserve">      艺术表演场所</t>
  </si>
  <si>
    <t xml:space="preserve">    艺术表演团体</t>
  </si>
  <si>
    <t xml:space="preserve">      艺术表演团体</t>
  </si>
  <si>
    <t xml:space="preserve">    文化活动</t>
  </si>
  <si>
    <t xml:space="preserve">      文化活动</t>
  </si>
  <si>
    <t xml:space="preserve">    群众文化</t>
  </si>
  <si>
    <t xml:space="preserve">      群众文化</t>
  </si>
  <si>
    <t xml:space="preserve">    文化交流与合作</t>
  </si>
  <si>
    <t xml:space="preserve">      文化交流与合作</t>
  </si>
  <si>
    <t xml:space="preserve">    文化创作与保护</t>
  </si>
  <si>
    <t xml:space="preserve">      文化创作与保护</t>
  </si>
  <si>
    <t xml:space="preserve">    文化市场管理</t>
  </si>
  <si>
    <t xml:space="preserve">      文化市场管理</t>
  </si>
  <si>
    <t xml:space="preserve">    其他文化支出</t>
  </si>
  <si>
    <t xml:space="preserve">      其他文化支出</t>
  </si>
  <si>
    <t>文物</t>
  </si>
  <si>
    <t xml:space="preserve">    文物</t>
  </si>
  <si>
    <t xml:space="preserve">    文物保护</t>
  </si>
  <si>
    <t xml:space="preserve">      文物保护</t>
  </si>
  <si>
    <t xml:space="preserve">    博物馆</t>
  </si>
  <si>
    <t xml:space="preserve">      博物馆</t>
  </si>
  <si>
    <t xml:space="preserve">    其他文物支出</t>
  </si>
  <si>
    <t xml:space="preserve">      其他文物支出</t>
  </si>
  <si>
    <t>体育</t>
  </si>
  <si>
    <t xml:space="preserve">    体育</t>
  </si>
  <si>
    <t xml:space="preserve">    运动项目管理</t>
  </si>
  <si>
    <t xml:space="preserve">      运动项目管理</t>
  </si>
  <si>
    <t xml:space="preserve">    体育竞赛</t>
  </si>
  <si>
    <t xml:space="preserve">      体育竞赛</t>
  </si>
  <si>
    <t xml:space="preserve">    体育训练</t>
  </si>
  <si>
    <t xml:space="preserve">      体育训练</t>
  </si>
  <si>
    <t xml:space="preserve">    体育场馆</t>
  </si>
  <si>
    <t xml:space="preserve">      体育场馆</t>
  </si>
  <si>
    <t xml:space="preserve">    群众体育</t>
  </si>
  <si>
    <t xml:space="preserve">      群众体育</t>
  </si>
  <si>
    <t xml:space="preserve">    其他体育支出</t>
  </si>
  <si>
    <t xml:space="preserve">      其他体育支出</t>
  </si>
  <si>
    <t>新闻出版广播影视</t>
  </si>
  <si>
    <t xml:space="preserve">    广播影视</t>
  </si>
  <si>
    <t xml:space="preserve">    广播</t>
  </si>
  <si>
    <t xml:space="preserve">      广播</t>
  </si>
  <si>
    <t xml:space="preserve">    电视</t>
  </si>
  <si>
    <t xml:space="preserve">      电视</t>
  </si>
  <si>
    <t xml:space="preserve">    出版发行</t>
  </si>
  <si>
    <t xml:space="preserve">      出版发行</t>
  </si>
  <si>
    <t xml:space="preserve">    版权管理</t>
  </si>
  <si>
    <t xml:space="preserve">      版权管理</t>
  </si>
  <si>
    <t xml:space="preserve">    其他新闻出版广播影视支出</t>
  </si>
  <si>
    <t xml:space="preserve">      其他广播影视支出</t>
  </si>
  <si>
    <t>其他文化体育与传媒支出</t>
  </si>
  <si>
    <t xml:space="preserve">    其他文化体育与传媒支出(款)</t>
  </si>
  <si>
    <t xml:space="preserve">    宣传文化发展专项支出</t>
  </si>
  <si>
    <t xml:space="preserve">      宣传文化发展专项支出</t>
  </si>
  <si>
    <t xml:space="preserve">    文化产业发展专项支出</t>
  </si>
  <si>
    <t xml:space="preserve">      文化产业发展专项支出</t>
  </si>
  <si>
    <t xml:space="preserve">    其他文化体育与传媒支出</t>
  </si>
  <si>
    <t xml:space="preserve">      其他文化体育与传媒支出(项)</t>
  </si>
  <si>
    <t xml:space="preserve">  社会保障和就业支出</t>
  </si>
  <si>
    <t>其中：人力资源和社会保障管理事务</t>
  </si>
  <si>
    <t xml:space="preserve">    人力资源和社会保障管理事务</t>
  </si>
  <si>
    <t xml:space="preserve">    综合业务管理</t>
  </si>
  <si>
    <t xml:space="preserve">      综合业务管理</t>
  </si>
  <si>
    <t xml:space="preserve">    劳动保障监察</t>
  </si>
  <si>
    <t xml:space="preserve">      劳动保障监察</t>
  </si>
  <si>
    <t xml:space="preserve">    就业管理事务</t>
  </si>
  <si>
    <t xml:space="preserve">      就业管理事务</t>
  </si>
  <si>
    <t xml:space="preserve">    社会保险业务管理事务</t>
  </si>
  <si>
    <t xml:space="preserve">      社会保险业务管理事务</t>
  </si>
  <si>
    <t xml:space="preserve">    社会保险经办机构</t>
  </si>
  <si>
    <t xml:space="preserve">      社会保险经办机构</t>
  </si>
  <si>
    <t xml:space="preserve">    劳动关系和维权</t>
  </si>
  <si>
    <t xml:space="preserve">      劳动关系和维权</t>
  </si>
  <si>
    <t xml:space="preserve">    公共就业服务和职业技能鉴定机构</t>
  </si>
  <si>
    <t xml:space="preserve">      公共就业服务和职业技能鉴定机构</t>
  </si>
  <si>
    <t xml:space="preserve">    劳动人事争议调节仲裁</t>
  </si>
  <si>
    <t xml:space="preserve">      劳动人事争议调节仲裁</t>
  </si>
  <si>
    <t xml:space="preserve">    其他人力资源和社会保障管理事务支出</t>
  </si>
  <si>
    <t xml:space="preserve">      其他人力资源和社会保障管理事务支出</t>
  </si>
  <si>
    <t>民政管理事务</t>
  </si>
  <si>
    <t xml:space="preserve">    民政管理事务</t>
  </si>
  <si>
    <t xml:space="preserve">    拥军优属</t>
  </si>
  <si>
    <t xml:space="preserve">      拥军优属</t>
  </si>
  <si>
    <t xml:space="preserve">    老龄事务</t>
  </si>
  <si>
    <t xml:space="preserve">      老龄事务</t>
  </si>
  <si>
    <t xml:space="preserve">    民间组织管理</t>
  </si>
  <si>
    <t xml:space="preserve">      民间组织管理</t>
  </si>
  <si>
    <t xml:space="preserve">    行政区划和地名管理</t>
  </si>
  <si>
    <t xml:space="preserve">      行政区划和地名管理</t>
  </si>
  <si>
    <t xml:space="preserve">    基层政权和社区建设</t>
  </si>
  <si>
    <t xml:space="preserve">      基层政权和社区建设</t>
  </si>
  <si>
    <t xml:space="preserve">    部队供应</t>
  </si>
  <si>
    <t xml:space="preserve">      部队供应</t>
  </si>
  <si>
    <t xml:space="preserve">    其他民政管理事务支出</t>
  </si>
  <si>
    <t xml:space="preserve">      其他民政管理事务支出</t>
  </si>
  <si>
    <t>财政对社会保险基金的补助</t>
  </si>
  <si>
    <t xml:space="preserve">    财政对社会保险基金的补助</t>
  </si>
  <si>
    <t xml:space="preserve">    财政对基本养老保险基金的补助</t>
  </si>
  <si>
    <t xml:space="preserve">      财政对基本养老保险基金的补助</t>
  </si>
  <si>
    <t xml:space="preserve">    财政对其他社会保险基金的补助</t>
  </si>
  <si>
    <t xml:space="preserve">      财政对其他社会保险基金的补助</t>
  </si>
  <si>
    <t>行政事业单位离退休</t>
  </si>
  <si>
    <t xml:space="preserve">    行政事业单位离退休</t>
  </si>
  <si>
    <t xml:space="preserve">    归口管理的行政单位离退休</t>
  </si>
  <si>
    <t xml:space="preserve">      归口管理的行政单位离退休</t>
  </si>
  <si>
    <t xml:space="preserve">    事业单位离退休</t>
  </si>
  <si>
    <t xml:space="preserve">      事业单位离退休</t>
  </si>
  <si>
    <t xml:space="preserve">    未归口管理的行政单位离退休</t>
  </si>
  <si>
    <t xml:space="preserve">      未归口管理的行政单位离退休</t>
  </si>
  <si>
    <t xml:space="preserve">    其他行政事业单位离退休支出</t>
  </si>
  <si>
    <t xml:space="preserve">      其他行政事业单位离退休支出</t>
  </si>
  <si>
    <t>就业补助</t>
  </si>
  <si>
    <t xml:space="preserve">    就业补助</t>
  </si>
  <si>
    <t xml:space="preserve">    就业创业服务补贴</t>
  </si>
  <si>
    <t xml:space="preserve">      扶持公共就业服务</t>
  </si>
  <si>
    <t xml:space="preserve">    职业培训补贴</t>
  </si>
  <si>
    <t xml:space="preserve">      职业培训补贴</t>
  </si>
  <si>
    <t xml:space="preserve">    小额担保贷款贴息</t>
  </si>
  <si>
    <t xml:space="preserve">      小额担保贷款贴息</t>
  </si>
  <si>
    <t xml:space="preserve">    高技能人才培养补助</t>
  </si>
  <si>
    <t xml:space="preserve">      高技能人才培养补助</t>
  </si>
  <si>
    <t xml:space="preserve">    其他就业补助支出</t>
  </si>
  <si>
    <t xml:space="preserve">      其他就业补助支出</t>
  </si>
  <si>
    <t>抚恤</t>
  </si>
  <si>
    <t xml:space="preserve">    抚恤</t>
  </si>
  <si>
    <t xml:space="preserve">    伤残抚恤</t>
  </si>
  <si>
    <t xml:space="preserve">      伤残抚恤</t>
  </si>
  <si>
    <t xml:space="preserve">    优抚事业单位支出</t>
  </si>
  <si>
    <t xml:space="preserve">      优抚事业单位支出</t>
  </si>
  <si>
    <t xml:space="preserve">    其他优抚支出</t>
  </si>
  <si>
    <t xml:space="preserve">      其他优抚支出</t>
  </si>
  <si>
    <t>退役安置</t>
  </si>
  <si>
    <t xml:space="preserve">    退役安置</t>
  </si>
  <si>
    <t xml:space="preserve">    退役士兵安置</t>
  </si>
  <si>
    <t xml:space="preserve">      退伍士兵安置</t>
  </si>
  <si>
    <t xml:space="preserve">    军队移交政府的离退休人员安置</t>
  </si>
  <si>
    <t xml:space="preserve">      军队移交政府的离退休人员安置</t>
  </si>
  <si>
    <t xml:space="preserve">    军队移交政府离退休干部管理机构</t>
  </si>
  <si>
    <t xml:space="preserve">      军队移交政府离退休干部管理机构</t>
  </si>
  <si>
    <t>社会福利</t>
  </si>
  <si>
    <t xml:space="preserve">    社会福利</t>
  </si>
  <si>
    <t xml:space="preserve">    儿童福利</t>
  </si>
  <si>
    <t xml:space="preserve">      儿童福利</t>
  </si>
  <si>
    <t xml:space="preserve">    老年福利</t>
  </si>
  <si>
    <t xml:space="preserve">      老年福利</t>
  </si>
  <si>
    <t xml:space="preserve">    假肢矫形</t>
  </si>
  <si>
    <t xml:space="preserve">      假肢矫形</t>
  </si>
  <si>
    <t xml:space="preserve">    殡葬</t>
  </si>
  <si>
    <t xml:space="preserve">      殡葬</t>
  </si>
  <si>
    <t xml:space="preserve">    社会福利事业单位</t>
  </si>
  <si>
    <t xml:space="preserve">      社会福利事业单位</t>
  </si>
  <si>
    <t>残疾人事业</t>
  </si>
  <si>
    <t xml:space="preserve">    残疾人事业</t>
  </si>
  <si>
    <t xml:space="preserve">    残疾人康复</t>
  </si>
  <si>
    <t xml:space="preserve">      残疾人康复</t>
  </si>
  <si>
    <t xml:space="preserve">    残疾人就业和扶贫</t>
  </si>
  <si>
    <t xml:space="preserve">      残疾人就业和扶贫</t>
  </si>
  <si>
    <t xml:space="preserve">    残疾人体育</t>
  </si>
  <si>
    <t xml:space="preserve">      残疾人体育</t>
  </si>
  <si>
    <t xml:space="preserve">    其他残疾人事业支出</t>
  </si>
  <si>
    <t xml:space="preserve">      其他残疾人事业支出</t>
  </si>
  <si>
    <t>自然灾害生活救助</t>
  </si>
  <si>
    <t xml:space="preserve">    自然灾害生活救助</t>
  </si>
  <si>
    <t xml:space="preserve">    地方自然灾害生活补助</t>
  </si>
  <si>
    <t xml:space="preserve">      地方自然灾害生活补助</t>
  </si>
  <si>
    <t xml:space="preserve">    其他自然灾害生活救助支出</t>
  </si>
  <si>
    <t xml:space="preserve">      其他自然灾害生活救助支出</t>
  </si>
  <si>
    <t>红十字事业</t>
  </si>
  <si>
    <t xml:space="preserve">    红十字事业</t>
  </si>
  <si>
    <t xml:space="preserve">    其他红十字事业支出</t>
  </si>
  <si>
    <t xml:space="preserve">      其他红十字事业支出</t>
  </si>
  <si>
    <t>最低生活保障</t>
  </si>
  <si>
    <t xml:space="preserve">    最低生活保障</t>
  </si>
  <si>
    <t xml:space="preserve">    城市最低生活保障金支出</t>
  </si>
  <si>
    <t xml:space="preserve">      城市最低生活保障金支出</t>
  </si>
  <si>
    <t xml:space="preserve">    农村最低生活保障金支出</t>
  </si>
  <si>
    <t xml:space="preserve">      农村最低生活保障金支出</t>
  </si>
  <si>
    <t>临时救助</t>
  </si>
  <si>
    <t xml:space="preserve">    临时救助</t>
  </si>
  <si>
    <t xml:space="preserve">    临时救助支出</t>
  </si>
  <si>
    <t xml:space="preserve">      临时救助支出</t>
  </si>
  <si>
    <t xml:space="preserve">    流浪乞讨人员救助支出</t>
  </si>
  <si>
    <t xml:space="preserve">      流浪乞讨人员救助支出</t>
  </si>
  <si>
    <t>其他生活救助</t>
  </si>
  <si>
    <t xml:space="preserve">    其他生活救助</t>
  </si>
  <si>
    <t xml:space="preserve">    其他城市生活救助</t>
  </si>
  <si>
    <t xml:space="preserve">      其他城市生活救助</t>
  </si>
  <si>
    <t xml:space="preserve">    其他农村生活救助</t>
  </si>
  <si>
    <t xml:space="preserve">      其他农村生活救助</t>
  </si>
  <si>
    <t>其他社会保障和就业支出</t>
  </si>
  <si>
    <t xml:space="preserve">    其他社会保障和就业支出(款)</t>
  </si>
  <si>
    <t xml:space="preserve">    其他社会保障和就业支出</t>
  </si>
  <si>
    <t xml:space="preserve">      其他社会保障和就业支出（项）</t>
  </si>
  <si>
    <t xml:space="preserve">  医疗卫生与计划生育支出</t>
  </si>
  <si>
    <t>其中：医疗卫生与计划生育管理事务</t>
  </si>
  <si>
    <t xml:space="preserve">    医疗卫生与计划生育管理事务</t>
  </si>
  <si>
    <t xml:space="preserve">    其他医疗卫生与计划生育管理事务支出</t>
  </si>
  <si>
    <t xml:space="preserve">      其他医疗卫生与计划生育管理事务支出</t>
  </si>
  <si>
    <t>公立医院</t>
  </si>
  <si>
    <t xml:space="preserve">    公立医院</t>
  </si>
  <si>
    <t xml:space="preserve">    综合医院</t>
  </si>
  <si>
    <t xml:space="preserve">      综合医院</t>
  </si>
  <si>
    <t xml:space="preserve">    中医（民族）医院</t>
  </si>
  <si>
    <t xml:space="preserve">      中医(民族)医院</t>
  </si>
  <si>
    <t xml:space="preserve">    精神病医院</t>
  </si>
  <si>
    <t xml:space="preserve">      精神病医院</t>
  </si>
  <si>
    <t xml:space="preserve">    妇产医院</t>
  </si>
  <si>
    <t xml:space="preserve">      妇产医院</t>
  </si>
  <si>
    <t xml:space="preserve">    儿童医院</t>
  </si>
  <si>
    <t xml:space="preserve">      儿童医院</t>
  </si>
  <si>
    <t xml:space="preserve">    其他专科医院</t>
  </si>
  <si>
    <t xml:space="preserve">      其他专科医院</t>
  </si>
  <si>
    <t xml:space="preserve">    福利医院</t>
  </si>
  <si>
    <t xml:space="preserve">      福利医院</t>
  </si>
  <si>
    <t xml:space="preserve">    处理医疗欠费</t>
  </si>
  <si>
    <t xml:space="preserve">      处理医疗欠费</t>
  </si>
  <si>
    <t xml:space="preserve">    其他公立医院支出</t>
  </si>
  <si>
    <t xml:space="preserve">      其他公立医院支出</t>
  </si>
  <si>
    <t>基层医疗卫生机构</t>
  </si>
  <si>
    <t xml:space="preserve">    基层医疗卫生机构</t>
  </si>
  <si>
    <t xml:space="preserve">    其他基层医疗卫生机构支出</t>
  </si>
  <si>
    <t xml:space="preserve">      其他基层医疗卫生机构支出</t>
  </si>
  <si>
    <t>公共卫生</t>
  </si>
  <si>
    <t xml:space="preserve">    公共卫生</t>
  </si>
  <si>
    <t xml:space="preserve">    疾病预防控制机构</t>
  </si>
  <si>
    <t xml:space="preserve">      疾病预防控制机构</t>
  </si>
  <si>
    <t xml:space="preserve">    卫生监督机构</t>
  </si>
  <si>
    <t xml:space="preserve">      卫生监督机构</t>
  </si>
  <si>
    <t xml:space="preserve">    妇幼保健机构</t>
  </si>
  <si>
    <t xml:space="preserve">      妇幼保健机构</t>
  </si>
  <si>
    <t xml:space="preserve">    精神卫生机构</t>
  </si>
  <si>
    <t xml:space="preserve">      精神卫生机构</t>
  </si>
  <si>
    <t xml:space="preserve">    应急救治机构</t>
  </si>
  <si>
    <t xml:space="preserve">      应急救治机构</t>
  </si>
  <si>
    <t xml:space="preserve">    采供血机构</t>
  </si>
  <si>
    <t xml:space="preserve">      采供血机构</t>
  </si>
  <si>
    <t xml:space="preserve">    其他专业公共卫生机构</t>
  </si>
  <si>
    <t xml:space="preserve">      其他专业公共卫生机构</t>
  </si>
  <si>
    <t xml:space="preserve">    基本公共卫生服务</t>
  </si>
  <si>
    <t xml:space="preserve">      基本公共卫生服务</t>
  </si>
  <si>
    <t xml:space="preserve">    重大公共卫生专项</t>
  </si>
  <si>
    <t xml:space="preserve">      重大公共卫生专项</t>
  </si>
  <si>
    <t xml:space="preserve">    突发公共卫生事件应急处理</t>
  </si>
  <si>
    <t xml:space="preserve">      突发公共卫生事件应急处理</t>
  </si>
  <si>
    <t xml:space="preserve">    其他公共卫生支出</t>
  </si>
  <si>
    <t xml:space="preserve">      其他公共卫生支出</t>
  </si>
  <si>
    <t>医疗保障</t>
  </si>
  <si>
    <t xml:space="preserve">    医疗保障</t>
  </si>
  <si>
    <t xml:space="preserve">    行政单位医疗</t>
  </si>
  <si>
    <t xml:space="preserve">      行政单位医疗</t>
  </si>
  <si>
    <t xml:space="preserve">    事业单位医疗</t>
  </si>
  <si>
    <t xml:space="preserve">      事业单位医疗</t>
  </si>
  <si>
    <t xml:space="preserve">    优抚对象医疗补助</t>
  </si>
  <si>
    <t xml:space="preserve">      优抚对象医疗补助</t>
  </si>
  <si>
    <t xml:space="preserve">    城镇居民基本医疗保险</t>
  </si>
  <si>
    <t xml:space="preserve">      城镇居民基本医疗保险</t>
  </si>
  <si>
    <t xml:space="preserve">    城乡医疗救助</t>
  </si>
  <si>
    <t xml:space="preserve">      城乡医疗救助</t>
  </si>
  <si>
    <t xml:space="preserve">    疾病应急救助</t>
  </si>
  <si>
    <t xml:space="preserve">      疾病应急救助</t>
  </si>
  <si>
    <t xml:space="preserve">    其他医疗保障支出</t>
  </si>
  <si>
    <t xml:space="preserve">      其他医疗保障支出</t>
  </si>
  <si>
    <t>计划生育事务</t>
  </si>
  <si>
    <t xml:space="preserve">    计划生育事务</t>
  </si>
  <si>
    <t xml:space="preserve">    计划生育机构</t>
  </si>
  <si>
    <t xml:space="preserve">      计划生育机构</t>
  </si>
  <si>
    <t xml:space="preserve">    计划生育服务</t>
  </si>
  <si>
    <t xml:space="preserve">      计划生育服务</t>
  </si>
  <si>
    <t xml:space="preserve">    其他计划生育事务支出</t>
  </si>
  <si>
    <t xml:space="preserve">      其他人口与计划生育事务支出</t>
  </si>
  <si>
    <t>食品和药品监督管理事务</t>
  </si>
  <si>
    <t xml:space="preserve">    食品和药品监督管理事务</t>
  </si>
  <si>
    <t xml:space="preserve">    药品事务</t>
  </si>
  <si>
    <t xml:space="preserve">      药品事务</t>
  </si>
  <si>
    <t xml:space="preserve">    化妆品事务</t>
  </si>
  <si>
    <t xml:space="preserve">      化妆品事务</t>
  </si>
  <si>
    <t xml:space="preserve">    医疗器械事务</t>
  </si>
  <si>
    <t xml:space="preserve">      医疗器械事务</t>
  </si>
  <si>
    <t xml:space="preserve">    食品安全事务</t>
  </si>
  <si>
    <t xml:space="preserve">      食品安全事务</t>
  </si>
  <si>
    <t xml:space="preserve">    其他食品和药品监督管理事务支出</t>
  </si>
  <si>
    <t xml:space="preserve">      其他食品和药品监督管理事务支出</t>
  </si>
  <si>
    <t>其他医疗卫生与计划生育支出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</si>
  <si>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</si>
  <si>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</si>
  <si>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</si>
  <si>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>其中：环境保护管理事务</t>
  </si>
  <si>
    <t xml:space="preserve">    环境保护管理事务</t>
  </si>
  <si>
    <t xml:space="preserve">    环境保护宣传</t>
  </si>
  <si>
    <t xml:space="preserve">      环境保护宣传</t>
  </si>
  <si>
    <t xml:space="preserve">    环境保护法规、规划及标准</t>
  </si>
  <si>
    <t xml:space="preserve">      环境保护法规、规划及标准</t>
  </si>
  <si>
    <t xml:space="preserve">    环境国际合作及履约</t>
  </si>
  <si>
    <t xml:space="preserve">      环境国际合作及履约</t>
  </si>
  <si>
    <t xml:space="preserve">    其他环境保护管理事务支出</t>
  </si>
  <si>
    <t xml:space="preserve">      其他环境保护管理事务支出</t>
  </si>
  <si>
    <t>环境监测与监察</t>
  </si>
  <si>
    <t xml:space="preserve">    环境监测与监察</t>
  </si>
  <si>
    <t xml:space="preserve">    建设项目环评审查与监督</t>
  </si>
  <si>
    <t xml:space="preserve">      建设项目环评审查与监督</t>
  </si>
  <si>
    <t xml:space="preserve">    核与辐射安全监督</t>
  </si>
  <si>
    <t xml:space="preserve">      核与辐射安全监督</t>
  </si>
  <si>
    <t xml:space="preserve">    其他环境监测与监察支出</t>
  </si>
  <si>
    <t xml:space="preserve">      其他环境监测与监察支出</t>
  </si>
  <si>
    <t>污染防治</t>
  </si>
  <si>
    <t xml:space="preserve">    污染防治</t>
  </si>
  <si>
    <t xml:space="preserve">    水体</t>
  </si>
  <si>
    <t xml:space="preserve">      水体</t>
  </si>
  <si>
    <t xml:space="preserve">    固体废弃物与化学品</t>
  </si>
  <si>
    <t xml:space="preserve">      固体废弃物与化学品</t>
  </si>
  <si>
    <t xml:space="preserve">    排污费安排的支出</t>
  </si>
  <si>
    <t xml:space="preserve">      排污费安排的支出</t>
  </si>
  <si>
    <t xml:space="preserve">    其他污染防治支出</t>
  </si>
  <si>
    <t xml:space="preserve">      其他污染防治支出</t>
  </si>
  <si>
    <t>能源节约利用</t>
  </si>
  <si>
    <t xml:space="preserve">    能源节约利用（款）</t>
  </si>
  <si>
    <t xml:space="preserve">    能源节约利用</t>
  </si>
  <si>
    <t xml:space="preserve">      能源节能利用（项）</t>
  </si>
  <si>
    <t>污染减排</t>
  </si>
  <si>
    <t xml:space="preserve">    污染减排</t>
  </si>
  <si>
    <t xml:space="preserve">    环境监测与信息</t>
  </si>
  <si>
    <t xml:space="preserve">       环境监测与信息</t>
  </si>
  <si>
    <t xml:space="preserve">    环境执法监察</t>
  </si>
  <si>
    <t xml:space="preserve">       环境执法监察</t>
  </si>
  <si>
    <t xml:space="preserve">    减排专项支出</t>
  </si>
  <si>
    <t xml:space="preserve">       减排专项支出</t>
  </si>
  <si>
    <t>可再生能源</t>
  </si>
  <si>
    <t xml:space="preserve">    可再生能源（款）</t>
  </si>
  <si>
    <t xml:space="preserve">    可再生能源</t>
  </si>
  <si>
    <t xml:space="preserve">       可再生能源(项)</t>
  </si>
  <si>
    <t>循环经济</t>
  </si>
  <si>
    <t xml:space="preserve">    循环经济（款）</t>
  </si>
  <si>
    <t xml:space="preserve">    循环经济</t>
  </si>
  <si>
    <t xml:space="preserve">       循环经济（项）</t>
  </si>
  <si>
    <t>能源管理事务</t>
  </si>
  <si>
    <t xml:space="preserve">    能源管理事务</t>
  </si>
  <si>
    <t>其他节能环保支出</t>
  </si>
  <si>
    <t xml:space="preserve">    其他节能环保支出（款）</t>
  </si>
  <si>
    <t xml:space="preserve">    其他节能环保支出</t>
  </si>
  <si>
    <t xml:space="preserve">      其他节能环保支出（项）</t>
  </si>
  <si>
    <t xml:space="preserve">  城乡社区支出</t>
  </si>
  <si>
    <t>其中：城乡社区管理事务</t>
  </si>
  <si>
    <t xml:space="preserve">    城乡社区管理事务</t>
  </si>
  <si>
    <t xml:space="preserve">    城管执法</t>
  </si>
  <si>
    <t xml:space="preserve">      城管执法</t>
  </si>
  <si>
    <t xml:space="preserve">    工程建设标准规范编制与监管</t>
  </si>
  <si>
    <t xml:space="preserve">      工程建设标准规范编制与监管</t>
  </si>
  <si>
    <t xml:space="preserve">    工程建设管理</t>
  </si>
  <si>
    <t xml:space="preserve">      工程建设管理</t>
  </si>
  <si>
    <t xml:space="preserve">    市政公用行业市场监管</t>
  </si>
  <si>
    <t xml:space="preserve">      市政公用行业市场监管</t>
  </si>
  <si>
    <t xml:space="preserve">    国家重点风景区规划与保护</t>
  </si>
  <si>
    <t xml:space="preserve">      国家重点风景区规划与保护</t>
  </si>
  <si>
    <t xml:space="preserve">    住宅建设与房地产市场监管</t>
  </si>
  <si>
    <t xml:space="preserve">      住宅建设与房地产市场监管</t>
  </si>
  <si>
    <t xml:space="preserve">    其他城乡社区管理事务支出</t>
  </si>
  <si>
    <t xml:space="preserve">      其他城乡社区管理事务支出</t>
  </si>
  <si>
    <t>城乡社区规划与管理</t>
  </si>
  <si>
    <t xml:space="preserve">    城乡社区规划与管理（款）</t>
  </si>
  <si>
    <t xml:space="preserve">    城乡社区规划与管理</t>
  </si>
  <si>
    <t xml:space="preserve">      城乡社区规划与管理（项）</t>
  </si>
  <si>
    <t>城乡社区公共设施</t>
  </si>
  <si>
    <t xml:space="preserve">    城乡社区公共设施</t>
  </si>
  <si>
    <t xml:space="preserve">    小城镇基础设施建设</t>
  </si>
  <si>
    <t xml:space="preserve">      小城镇基础设施建设</t>
  </si>
  <si>
    <t xml:space="preserve">    其他城乡社区公共设施支出</t>
  </si>
  <si>
    <t xml:space="preserve">      其他城乡社区公共设施支出</t>
  </si>
  <si>
    <t>城乡社区环境卫生</t>
  </si>
  <si>
    <t xml:space="preserve">    城乡社区环境卫生（款）</t>
  </si>
  <si>
    <t xml:space="preserve">    城乡社区环境卫生</t>
  </si>
  <si>
    <t xml:space="preserve">      城乡社区环境卫生（项）</t>
  </si>
  <si>
    <t>建设市场管理与监督</t>
  </si>
  <si>
    <t xml:space="preserve">    建设市场管理与监督（款）</t>
  </si>
  <si>
    <t xml:space="preserve">    建设市场管理与监督</t>
  </si>
  <si>
    <t xml:space="preserve">      建设市场管理与监督（项）</t>
  </si>
  <si>
    <t xml:space="preserve">    其他城乡社区支出</t>
  </si>
  <si>
    <t xml:space="preserve">    其他城乡社区支出（款）</t>
  </si>
  <si>
    <t xml:space="preserve">        其他城乡社区支出</t>
  </si>
  <si>
    <t xml:space="preserve">      其他城乡社区支出（项）</t>
  </si>
  <si>
    <t xml:space="preserve">  农林水支出</t>
  </si>
  <si>
    <t>其中：农业</t>
  </si>
  <si>
    <t xml:space="preserve">    农业</t>
  </si>
  <si>
    <t xml:space="preserve">    科技转化与推广服务</t>
  </si>
  <si>
    <t xml:space="preserve">      科技转化与推广服务</t>
  </si>
  <si>
    <t xml:space="preserve">    病虫害控制</t>
  </si>
  <si>
    <t xml:space="preserve">      病虫害控制</t>
  </si>
  <si>
    <t xml:space="preserve">    农产品质量安全</t>
  </si>
  <si>
    <t xml:space="preserve">      农产品质量安全</t>
  </si>
  <si>
    <t xml:space="preserve">    执法监管</t>
  </si>
  <si>
    <t xml:space="preserve">      执法监管</t>
  </si>
  <si>
    <t xml:space="preserve">    统计监测与信息服务</t>
  </si>
  <si>
    <t xml:space="preserve">      统计监测与信息服务</t>
  </si>
  <si>
    <t xml:space="preserve">    农业行业业务管理</t>
  </si>
  <si>
    <t xml:space="preserve">      农业行业业务管理</t>
  </si>
  <si>
    <t xml:space="preserve">    对外交流与合作</t>
  </si>
  <si>
    <t xml:space="preserve">      对外交流与合作</t>
  </si>
  <si>
    <t xml:space="preserve">    防灾减灾</t>
  </si>
  <si>
    <t xml:space="preserve">      防灾救灾</t>
  </si>
  <si>
    <t xml:space="preserve">    稳定农民收入补贴</t>
  </si>
  <si>
    <t xml:space="preserve">      稳定农民收入补贴</t>
  </si>
  <si>
    <t xml:space="preserve">    农业生产支持补贴</t>
  </si>
  <si>
    <t xml:space="preserve">      农业生产资料与技术补贴</t>
  </si>
  <si>
    <t xml:space="preserve">    农业生产保险补贴</t>
  </si>
  <si>
    <t xml:space="preserve">      农业生产保险补贴</t>
  </si>
  <si>
    <t xml:space="preserve">    农业组织化与产业化经营</t>
  </si>
  <si>
    <t xml:space="preserve">      农业组织化与产业化经营</t>
  </si>
  <si>
    <t xml:space="preserve">    农产品加工与促销</t>
  </si>
  <si>
    <t xml:space="preserve">      农产品加工与促销</t>
  </si>
  <si>
    <t xml:space="preserve">    农业资源保护修复与利用</t>
  </si>
  <si>
    <t xml:space="preserve">      农业资源保护修复与利用</t>
  </si>
  <si>
    <t xml:space="preserve">    成品油价格改革对渔业的补贴</t>
  </si>
  <si>
    <t xml:space="preserve">      石油价格改革对渔业的补贴</t>
  </si>
  <si>
    <t xml:space="preserve">    其他农业支出</t>
  </si>
  <si>
    <t xml:space="preserve">      其他农业支出</t>
  </si>
  <si>
    <t>林业</t>
  </si>
  <si>
    <t xml:space="preserve">    林业</t>
  </si>
  <si>
    <t xml:space="preserve">    林业事业机构</t>
  </si>
  <si>
    <t xml:space="preserve">      林业事业机构</t>
  </si>
  <si>
    <t xml:space="preserve">    森林培育</t>
  </si>
  <si>
    <t xml:space="preserve">      森林培育</t>
  </si>
  <si>
    <t xml:space="preserve">    林业技术推广</t>
  </si>
  <si>
    <t xml:space="preserve">      林业技术推广</t>
  </si>
  <si>
    <t xml:space="preserve">    森林资源管理</t>
  </si>
  <si>
    <t xml:space="preserve">      森林资源管理</t>
  </si>
  <si>
    <t xml:space="preserve">    森林资源监测</t>
  </si>
  <si>
    <t xml:space="preserve">      森林资源监测</t>
  </si>
  <si>
    <t xml:space="preserve">    森林生态效益补偿</t>
  </si>
  <si>
    <t xml:space="preserve">      森林生态效益补偿</t>
  </si>
  <si>
    <t xml:space="preserve">    动植物保护</t>
  </si>
  <si>
    <t xml:space="preserve">      动植物保护</t>
  </si>
  <si>
    <t xml:space="preserve">    林业执法与监督</t>
  </si>
  <si>
    <t xml:space="preserve">      林业执法与监督</t>
  </si>
  <si>
    <t xml:space="preserve">    林业检疫检测</t>
  </si>
  <si>
    <t xml:space="preserve">      林业检疫检测</t>
  </si>
  <si>
    <t xml:space="preserve">    林业质量安全</t>
  </si>
  <si>
    <t xml:space="preserve">      林业质量安全</t>
  </si>
  <si>
    <t xml:space="preserve">    林业工程与项目管理</t>
  </si>
  <si>
    <t xml:space="preserve">      林业工程与项目管理</t>
  </si>
  <si>
    <t xml:space="preserve">    林业产业化</t>
  </si>
  <si>
    <t xml:space="preserve">      林业产业化</t>
  </si>
  <si>
    <t xml:space="preserve">    信息管理</t>
  </si>
  <si>
    <t xml:space="preserve">      信息管理</t>
  </si>
  <si>
    <t xml:space="preserve">    林业政策制定与宣传</t>
  </si>
  <si>
    <t xml:space="preserve">      林业政策制定与宣传</t>
  </si>
  <si>
    <t xml:space="preserve">    林业资金审计稽查</t>
  </si>
  <si>
    <t xml:space="preserve">      林业资金审计稽查</t>
  </si>
  <si>
    <t xml:space="preserve">    林区公共支出</t>
  </si>
  <si>
    <t xml:space="preserve">      林区公共支出</t>
  </si>
  <si>
    <t xml:space="preserve">    石油价格改革对林业的补贴</t>
  </si>
  <si>
    <t xml:space="preserve">      石油价格改革对林业的补贴</t>
  </si>
  <si>
    <t xml:space="preserve">    林业防灾减灾</t>
  </si>
  <si>
    <t xml:space="preserve">      林业防灾减灾</t>
  </si>
  <si>
    <t xml:space="preserve">    其他林业支出</t>
  </si>
  <si>
    <t xml:space="preserve">      其他林业支出</t>
  </si>
  <si>
    <t>水利</t>
  </si>
  <si>
    <t xml:space="preserve">    水利</t>
  </si>
  <si>
    <t xml:space="preserve">    水利行业业务管理</t>
  </si>
  <si>
    <t xml:space="preserve">      水利行业业务管理</t>
  </si>
  <si>
    <t xml:space="preserve">    水利工程建设</t>
  </si>
  <si>
    <t xml:space="preserve">      水利工程建设</t>
  </si>
  <si>
    <t xml:space="preserve">    水利工程运行与维护</t>
  </si>
  <si>
    <t xml:space="preserve">      水利工程运行与维护</t>
  </si>
  <si>
    <t xml:space="preserve">    水利前期工作</t>
  </si>
  <si>
    <t xml:space="preserve">      水利前期工作</t>
  </si>
  <si>
    <t xml:space="preserve">    水土保持</t>
  </si>
  <si>
    <t xml:space="preserve">      水土保持</t>
  </si>
  <si>
    <t xml:space="preserve">    水资源节约管理与保护</t>
  </si>
  <si>
    <t xml:space="preserve">      水资源节约管理与保护</t>
  </si>
  <si>
    <t xml:space="preserve">    水文测报</t>
  </si>
  <si>
    <t xml:space="preserve">      水文测报</t>
  </si>
  <si>
    <t xml:space="preserve">    防汛</t>
  </si>
  <si>
    <t xml:space="preserve">      防汛</t>
  </si>
  <si>
    <t xml:space="preserve">    抗旱</t>
  </si>
  <si>
    <t xml:space="preserve">      抗旱</t>
  </si>
  <si>
    <t xml:space="preserve">    农田水利</t>
  </si>
  <si>
    <t xml:space="preserve">      农田水利</t>
  </si>
  <si>
    <t xml:space="preserve">    水利技术推广</t>
  </si>
  <si>
    <t xml:space="preserve">      水利技术推广</t>
  </si>
  <si>
    <t xml:space="preserve">    水利安全监督</t>
  </si>
  <si>
    <t xml:space="preserve">      水利安全监督</t>
  </si>
  <si>
    <t xml:space="preserve">    水资源费安排的支出</t>
  </si>
  <si>
    <t xml:space="preserve">      水资源费安排的支出</t>
  </si>
  <si>
    <t xml:space="preserve">    其他水利支出</t>
  </si>
  <si>
    <t xml:space="preserve">      其他水利支出</t>
  </si>
  <si>
    <t>扶贫</t>
  </si>
  <si>
    <t xml:space="preserve">    扶贫</t>
  </si>
  <si>
    <t xml:space="preserve">    其他扶贫支出</t>
  </si>
  <si>
    <t xml:space="preserve">      其他扶贫支出</t>
  </si>
  <si>
    <t>农业综合开发</t>
  </si>
  <si>
    <t xml:space="preserve">    农业综合开发</t>
  </si>
  <si>
    <t xml:space="preserve">    土地治理</t>
  </si>
  <si>
    <t xml:space="preserve">      土地治理</t>
  </si>
  <si>
    <t xml:space="preserve">    产业化经营</t>
  </si>
  <si>
    <t xml:space="preserve">      产业化经营</t>
  </si>
  <si>
    <t xml:space="preserve">    其他农业综合开发支出</t>
  </si>
  <si>
    <t xml:space="preserve">      其他农业综合开发支出</t>
  </si>
  <si>
    <t>普惠金融发展支出</t>
  </si>
  <si>
    <t xml:space="preserve">    农业保险保费补贴</t>
  </si>
  <si>
    <t>其他农林水支出</t>
  </si>
  <si>
    <t xml:space="preserve">    其他农林水事务支出（款）</t>
  </si>
  <si>
    <t xml:space="preserve">    其他农林水支出</t>
  </si>
  <si>
    <t xml:space="preserve">      其他农林水事务支出（项）</t>
  </si>
  <si>
    <t xml:space="preserve">  交通运输支出</t>
  </si>
  <si>
    <t>其中：公路水路运输</t>
  </si>
  <si>
    <t xml:space="preserve">    公路水路运输</t>
  </si>
  <si>
    <t xml:space="preserve">    公路运输管理</t>
  </si>
  <si>
    <t xml:space="preserve">      公路运输管理</t>
  </si>
  <si>
    <t xml:space="preserve">    水路运输管理支出</t>
  </si>
  <si>
    <t xml:space="preserve">      水路运输管理支出</t>
  </si>
  <si>
    <t xml:space="preserve">    口岸建设</t>
  </si>
  <si>
    <t xml:space="preserve">      口岸建设</t>
  </si>
  <si>
    <t xml:space="preserve">    取消政府还贷二级公路收费专项支出</t>
  </si>
  <si>
    <t xml:space="preserve">      取消政府还贷二级公路收费专项支出</t>
  </si>
  <si>
    <t xml:space="preserve">    其他公路水路运输支出</t>
  </si>
  <si>
    <t xml:space="preserve">      其他公路水路运输支出</t>
  </si>
  <si>
    <t>民用航空运输</t>
  </si>
  <si>
    <t xml:space="preserve">    民用航空运输</t>
  </si>
  <si>
    <t xml:space="preserve">    民用航空安全</t>
  </si>
  <si>
    <t xml:space="preserve">      民用航空安全</t>
  </si>
  <si>
    <t xml:space="preserve">    其他民用航空运输支出</t>
  </si>
  <si>
    <t xml:space="preserve">      其他民用航空运输支出</t>
  </si>
  <si>
    <t>成品油价格补贴改革对交通运输的补贴</t>
  </si>
  <si>
    <t xml:space="preserve">    石油价格改革对交通运输的补贴</t>
  </si>
  <si>
    <t>16年科目修改名称</t>
  </si>
  <si>
    <t xml:space="preserve">    对城市公交的补贴</t>
  </si>
  <si>
    <t xml:space="preserve">      对城市公交的补贴</t>
  </si>
  <si>
    <t xml:space="preserve">    对出租车的补贴</t>
  </si>
  <si>
    <t xml:space="preserve">      对出租车的补贴</t>
  </si>
  <si>
    <t xml:space="preserve">    成品油价格改革补贴其他支出</t>
  </si>
  <si>
    <t xml:space="preserve">      石油价格改革补贴其他支出</t>
  </si>
  <si>
    <t>邮政业支出</t>
  </si>
  <si>
    <t xml:space="preserve">    邮政业支出</t>
  </si>
  <si>
    <t xml:space="preserve">    邮政普遍服务与特殊服务</t>
  </si>
  <si>
    <t xml:space="preserve">      邮政普遍服务与特殊服务</t>
  </si>
  <si>
    <t>车辆购置税支出</t>
  </si>
  <si>
    <t xml:space="preserve">    车辆购置税支出</t>
  </si>
  <si>
    <t xml:space="preserve">    车辆购置税用于公路等基础设施建设支出</t>
  </si>
  <si>
    <t xml:space="preserve">      车辆购置税用于公路等基础设施建设支出</t>
  </si>
  <si>
    <t xml:space="preserve">    车辆购置税其他支出</t>
  </si>
  <si>
    <t xml:space="preserve">      车辆购置税其他支出</t>
  </si>
  <si>
    <t>其他交通运输支出</t>
  </si>
  <si>
    <t xml:space="preserve">    其他交通运输支出（款）</t>
  </si>
  <si>
    <t xml:space="preserve">    公共交通运营补助</t>
  </si>
  <si>
    <t xml:space="preserve">      公共交通运营补助</t>
  </si>
  <si>
    <t xml:space="preserve">    其他交通运输支出</t>
  </si>
  <si>
    <t xml:space="preserve">      其他交通运输支出（项）</t>
  </si>
  <si>
    <t xml:space="preserve">  资源勘探信息等支出</t>
  </si>
  <si>
    <t>其中：制造业</t>
  </si>
  <si>
    <t xml:space="preserve">    制造业</t>
  </si>
  <si>
    <t xml:space="preserve">    行政运行 </t>
  </si>
  <si>
    <t xml:space="preserve">    其他制造业支出</t>
  </si>
  <si>
    <t xml:space="preserve">      其他制造业支出</t>
  </si>
  <si>
    <t>工业和信息产业监管</t>
  </si>
  <si>
    <t xml:space="preserve">    工业和信息产业监管</t>
  </si>
  <si>
    <t xml:space="preserve">    信息安全建设</t>
  </si>
  <si>
    <t xml:space="preserve">      信息安全建设</t>
  </si>
  <si>
    <t xml:space="preserve">    专用通信</t>
  </si>
  <si>
    <t xml:space="preserve">      专用通信</t>
  </si>
  <si>
    <t xml:space="preserve">    无线电监管</t>
  </si>
  <si>
    <t xml:space="preserve">      无线电监管</t>
  </si>
  <si>
    <t xml:space="preserve">    工业和信息产业支持</t>
  </si>
  <si>
    <t xml:space="preserve">      工业和信息产业支持</t>
  </si>
  <si>
    <t xml:space="preserve">    其他工业和信息产业监管支出</t>
  </si>
  <si>
    <t xml:space="preserve">      其他工业和信息产业监管支出</t>
  </si>
  <si>
    <t>安全生产监管</t>
  </si>
  <si>
    <t xml:space="preserve">    安全生产监管</t>
  </si>
  <si>
    <t xml:space="preserve">    安全监管监察专项</t>
  </si>
  <si>
    <t xml:space="preserve">      安全监管监察专项</t>
  </si>
  <si>
    <t xml:space="preserve">    应急救援支出</t>
  </si>
  <si>
    <t xml:space="preserve">      应急救援支出</t>
  </si>
  <si>
    <t xml:space="preserve">    其他安全生产监管支出</t>
  </si>
  <si>
    <t xml:space="preserve">      其他安全生产监管支出</t>
  </si>
  <si>
    <t>国有资产监管</t>
  </si>
  <si>
    <t xml:space="preserve">    国有资产监管</t>
  </si>
  <si>
    <t xml:space="preserve">    其他国有资产监管支出</t>
  </si>
  <si>
    <t xml:space="preserve">      其他国有资产监管支出</t>
  </si>
  <si>
    <t>支持中小企业发展和管理支出</t>
  </si>
  <si>
    <t xml:space="preserve">    支持中小企业发展和管理支出</t>
  </si>
  <si>
    <t xml:space="preserve">    科技型中小企业技术创新基金</t>
  </si>
  <si>
    <t xml:space="preserve">      科技型中小企业技术创新基金</t>
  </si>
  <si>
    <t xml:space="preserve">    中小企业发展专项</t>
  </si>
  <si>
    <t xml:space="preserve">      中小企业发展专项</t>
  </si>
  <si>
    <t xml:space="preserve">    其他支持中小企业发展和管理支出</t>
  </si>
  <si>
    <t xml:space="preserve">      其他支持中小企业发展和管理支出</t>
  </si>
  <si>
    <t>其他资源勘探信息等支出</t>
  </si>
  <si>
    <t xml:space="preserve">    其他资源勘探信息等支出(款)</t>
  </si>
  <si>
    <t xml:space="preserve">    建设项目贷款贴息</t>
  </si>
  <si>
    <t xml:space="preserve">      建设项目贷款贴息</t>
  </si>
  <si>
    <t xml:space="preserve">    中药材扶持资金支出</t>
  </si>
  <si>
    <t xml:space="preserve">      中药材扶持资金支出</t>
  </si>
  <si>
    <t xml:space="preserve">    其他资源勘探信息等支出</t>
  </si>
  <si>
    <t xml:space="preserve">      其他资源勘探信息等支出(项)</t>
  </si>
  <si>
    <t xml:space="preserve">  商业服务业等支出</t>
  </si>
  <si>
    <t>其中：商业流通事务</t>
  </si>
  <si>
    <t xml:space="preserve">    商业流通事务</t>
  </si>
  <si>
    <t xml:space="preserve">    其他商业流通事务支出</t>
  </si>
  <si>
    <t xml:space="preserve">      其他商业流通事务支出</t>
  </si>
  <si>
    <t>旅游业管理与服务支出</t>
  </si>
  <si>
    <t xml:space="preserve">    旅游业管理与服务支出</t>
  </si>
  <si>
    <t xml:space="preserve">    旅游宣传</t>
  </si>
  <si>
    <t xml:space="preserve">      旅游宣传</t>
  </si>
  <si>
    <t xml:space="preserve">    旅游行业业务管理</t>
  </si>
  <si>
    <t xml:space="preserve">      旅游行业业务管理</t>
  </si>
  <si>
    <t xml:space="preserve">    其他旅游业管理与服务支出</t>
  </si>
  <si>
    <t xml:space="preserve">      其他旅游业管理与服务支出</t>
  </si>
  <si>
    <t>涉外发展服务支出</t>
  </si>
  <si>
    <t xml:space="preserve">    涉外发展服务支出</t>
  </si>
  <si>
    <t xml:space="preserve">    外商投资环境建设补助资金</t>
  </si>
  <si>
    <t xml:space="preserve">      外商投资环境建设补助资金</t>
  </si>
  <si>
    <t xml:space="preserve">    其他涉外发展服务支出</t>
  </si>
  <si>
    <t xml:space="preserve">      其他涉外发展服务支出</t>
  </si>
  <si>
    <t>其他商业服务业等支出</t>
  </si>
  <si>
    <t xml:space="preserve">    其他商业服务业等支出(款)</t>
  </si>
  <si>
    <t xml:space="preserve">    服务业基础设施建设</t>
  </si>
  <si>
    <t xml:space="preserve">      服务业基础设施建设</t>
  </si>
  <si>
    <t xml:space="preserve">    其他商业服务业等支出</t>
  </si>
  <si>
    <t xml:space="preserve">      其他商业服务业等支出(项)</t>
  </si>
  <si>
    <t xml:space="preserve">  金融支出</t>
  </si>
  <si>
    <t>其中：金融发展支出</t>
  </si>
  <si>
    <t xml:space="preserve">    金融发展支出</t>
  </si>
  <si>
    <t xml:space="preserve">    其他金融发展支出</t>
  </si>
  <si>
    <t xml:space="preserve">      其他金融发展支出</t>
  </si>
  <si>
    <t>援助其他地区支出</t>
  </si>
  <si>
    <t xml:space="preserve">  援助其他地区支出</t>
  </si>
  <si>
    <t>其中：其他支出</t>
  </si>
  <si>
    <t xml:space="preserve">    其他支出</t>
  </si>
  <si>
    <t xml:space="preserve">  国土海洋气象等支出</t>
  </si>
  <si>
    <t>其中：国土资源事务</t>
  </si>
  <si>
    <t xml:space="preserve">    国土资源事务</t>
  </si>
  <si>
    <t xml:space="preserve">    国土资源规划及管理</t>
  </si>
  <si>
    <t xml:space="preserve">      国土资源规划及管理</t>
  </si>
  <si>
    <t xml:space="preserve">    土地资源调查</t>
  </si>
  <si>
    <t xml:space="preserve">      土地资源调查</t>
  </si>
  <si>
    <t xml:space="preserve">    土地资源利用与保护</t>
  </si>
  <si>
    <t xml:space="preserve">      土地资源利用与保护</t>
  </si>
  <si>
    <t xml:space="preserve">    国土资源社会公益服务</t>
  </si>
  <si>
    <t xml:space="preserve">      国土资源社会公益服务</t>
  </si>
  <si>
    <t xml:space="preserve">    国土资源行业业务管理</t>
  </si>
  <si>
    <t xml:space="preserve">      国土资源行业业务管理</t>
  </si>
  <si>
    <t xml:space="preserve">    地质灾害防治</t>
  </si>
  <si>
    <t xml:space="preserve">      地质灾害防治</t>
  </si>
  <si>
    <t xml:space="preserve">    地质及矿产资源调查</t>
  </si>
  <si>
    <t xml:space="preserve">      地质及矿产资源调查</t>
  </si>
  <si>
    <t xml:space="preserve">    地质矿产资源利用与保护</t>
  </si>
  <si>
    <t xml:space="preserve">      地质矿产资源利用与保护</t>
  </si>
  <si>
    <t xml:space="preserve">    其他国土资源管理事务支出</t>
  </si>
  <si>
    <t xml:space="preserve">      其他国土资源事务支出</t>
  </si>
  <si>
    <t>海洋管理事务</t>
  </si>
  <si>
    <t xml:space="preserve">    海洋管理事务</t>
  </si>
  <si>
    <t xml:space="preserve">    海域使用管理</t>
  </si>
  <si>
    <t xml:space="preserve">      海域使用管理</t>
  </si>
  <si>
    <t xml:space="preserve">    海洋环境保护与监测</t>
  </si>
  <si>
    <t xml:space="preserve">      海洋环境保护与监测</t>
  </si>
  <si>
    <t xml:space="preserve">    海洋执法监察</t>
  </si>
  <si>
    <t xml:space="preserve">      海洋执法监察</t>
  </si>
  <si>
    <t xml:space="preserve">    海洋防灾减灾</t>
  </si>
  <si>
    <t xml:space="preserve">      海洋防灾减灾</t>
  </si>
  <si>
    <t xml:space="preserve">    海洋卫星</t>
  </si>
  <si>
    <t xml:space="preserve">      海洋卫星</t>
  </si>
  <si>
    <t xml:space="preserve">    海域使用金支出</t>
  </si>
  <si>
    <t xml:space="preserve">      海域使用金支出</t>
  </si>
  <si>
    <t xml:space="preserve">    其他海洋管理事务支出</t>
  </si>
  <si>
    <t xml:space="preserve">      其他海洋管理事务支出</t>
  </si>
  <si>
    <t>测绘事务</t>
  </si>
  <si>
    <t xml:space="preserve">    测绘事务</t>
  </si>
  <si>
    <t xml:space="preserve">    基础测绘</t>
  </si>
  <si>
    <t xml:space="preserve">      基础测绘</t>
  </si>
  <si>
    <t xml:space="preserve">    航空摄影</t>
  </si>
  <si>
    <t xml:space="preserve">      航空摄影</t>
  </si>
  <si>
    <t xml:space="preserve">    测绘工程建设</t>
  </si>
  <si>
    <t xml:space="preserve">      测绘工程建设</t>
  </si>
  <si>
    <t xml:space="preserve">    其他测绘事务支出</t>
  </si>
  <si>
    <t xml:space="preserve">      其他测绘事务支出</t>
  </si>
  <si>
    <t>地震事务</t>
  </si>
  <si>
    <t xml:space="preserve">    地震事务</t>
  </si>
  <si>
    <t xml:space="preserve">    地震监测</t>
  </si>
  <si>
    <t xml:space="preserve">      地震监测</t>
  </si>
  <si>
    <t xml:space="preserve">    地震灾害预防</t>
  </si>
  <si>
    <t xml:space="preserve">      地震灾害预防</t>
  </si>
  <si>
    <t xml:space="preserve">    地震应急救援</t>
  </si>
  <si>
    <t xml:space="preserve">      地震应急救援</t>
  </si>
  <si>
    <t xml:space="preserve">    防震减灾信息管理</t>
  </si>
  <si>
    <t xml:space="preserve">      防震减灾信息管理</t>
  </si>
  <si>
    <t xml:space="preserve">    地震事业机构</t>
  </si>
  <si>
    <t xml:space="preserve">      地震事业机构 </t>
  </si>
  <si>
    <t xml:space="preserve">    其他地震事务支出</t>
  </si>
  <si>
    <t xml:space="preserve">      其他地震事务支出</t>
  </si>
  <si>
    <t>气象事务</t>
  </si>
  <si>
    <t xml:space="preserve">    气象事务</t>
  </si>
  <si>
    <t xml:space="preserve">    气象事业机构</t>
  </si>
  <si>
    <t xml:space="preserve">      气象事业机构</t>
  </si>
  <si>
    <t xml:space="preserve">    气象探测</t>
  </si>
  <si>
    <t xml:space="preserve">      气象探测</t>
  </si>
  <si>
    <t xml:space="preserve">    气象预报预测</t>
  </si>
  <si>
    <t xml:space="preserve">      气象预报预测</t>
  </si>
  <si>
    <t xml:space="preserve">    气象服务</t>
  </si>
  <si>
    <t xml:space="preserve">      气象服务</t>
  </si>
  <si>
    <t xml:space="preserve">    气象装备保障维护</t>
  </si>
  <si>
    <t xml:space="preserve">      气象装备保障维护</t>
  </si>
  <si>
    <t xml:space="preserve">    气象基础设施建设与维修</t>
  </si>
  <si>
    <t xml:space="preserve">      气象基础设施建设与维修</t>
  </si>
  <si>
    <t xml:space="preserve">    其他气象事务支出</t>
  </si>
  <si>
    <t xml:space="preserve">      其他气象事务支出</t>
  </si>
  <si>
    <t>其他国土海洋气象等支出</t>
  </si>
  <si>
    <t xml:space="preserve">    其他国土海洋气象等支出</t>
  </si>
  <si>
    <t>16年新增科目（新增）</t>
  </si>
  <si>
    <t xml:space="preserve">  住房保障支出</t>
  </si>
  <si>
    <t>其中：住房改革支出</t>
  </si>
  <si>
    <t xml:space="preserve">    住房改革支出</t>
  </si>
  <si>
    <t xml:space="preserve">    住房公积金</t>
  </si>
  <si>
    <t xml:space="preserve">      住房公积金</t>
  </si>
  <si>
    <t xml:space="preserve">    提租补贴</t>
  </si>
  <si>
    <t xml:space="preserve">      提租补贴</t>
  </si>
  <si>
    <t xml:space="preserve">    购房补贴</t>
  </si>
  <si>
    <t xml:space="preserve">      购房补贴</t>
  </si>
  <si>
    <t xml:space="preserve">  粮油物资储备支出</t>
  </si>
  <si>
    <t>其中：粮油事务</t>
  </si>
  <si>
    <t xml:space="preserve">    粮油事务</t>
  </si>
  <si>
    <t xml:space="preserve">    粮食财务挂账利息补贴</t>
  </si>
  <si>
    <t xml:space="preserve">      粮食财务挂账利息补贴</t>
  </si>
  <si>
    <t xml:space="preserve">    粮食风险基金</t>
  </si>
  <si>
    <t xml:space="preserve">      粮食风险基金</t>
  </si>
  <si>
    <t xml:space="preserve">    其他粮油事务支出</t>
  </si>
  <si>
    <t xml:space="preserve">      其他粮油事务支出</t>
  </si>
  <si>
    <t>粮油储备</t>
  </si>
  <si>
    <t xml:space="preserve">    粮油储备</t>
  </si>
  <si>
    <t xml:space="preserve">    储备粮（油）库建设</t>
  </si>
  <si>
    <t xml:space="preserve">      储备粮（油）库建设</t>
  </si>
  <si>
    <t xml:space="preserve">    其他粮油储备支出</t>
  </si>
  <si>
    <t xml:space="preserve">      其他粮油储备支出</t>
  </si>
  <si>
    <t>执行不显示</t>
  </si>
  <si>
    <t>其他支出</t>
  </si>
  <si>
    <t xml:space="preserve">  其他支出(类)</t>
  </si>
  <si>
    <t>地方政府一般债券还本支出</t>
  </si>
  <si>
    <t>二十三</t>
  </si>
  <si>
    <t>税收返还支出</t>
  </si>
  <si>
    <t>其中：上解中央支出</t>
  </si>
  <si>
    <t xml:space="preserve">      上解省支出</t>
  </si>
  <si>
    <t>对县（市）区转移支付支出</t>
  </si>
  <si>
    <t>其中：专项转移支付</t>
  </si>
  <si>
    <t xml:space="preserve">      一般性转移支付</t>
  </si>
  <si>
    <t>补充预算稳定调节基金</t>
  </si>
  <si>
    <t>二十四</t>
  </si>
  <si>
    <t>上级专项转移支付安排的支出</t>
  </si>
  <si>
    <t>2015年剔除支出</t>
  </si>
  <si>
    <t>预算科目</t>
  </si>
  <si>
    <t>执行科目</t>
  </si>
  <si>
    <t>债券</t>
  </si>
  <si>
    <t>杭州湾协同创新园区一期项目</t>
  </si>
  <si>
    <t>城建项目</t>
  </si>
  <si>
    <t>三门湾大桥及接线工程</t>
  </si>
  <si>
    <t>盘活存量</t>
  </si>
  <si>
    <t>工业和信息化发展基金</t>
  </si>
  <si>
    <t>海洋经济发展基金</t>
  </si>
  <si>
    <t>电子商务发展基金</t>
  </si>
  <si>
    <t>旅游发展基金</t>
  </si>
  <si>
    <t>预备基金</t>
  </si>
  <si>
    <t>PPP引导基金</t>
  </si>
  <si>
    <t>国贸公司资本金</t>
  </si>
  <si>
    <r>
      <t>表</t>
    </r>
    <r>
      <rPr>
        <sz val="12"/>
        <rFont val="Times New Roman"/>
        <family val="1"/>
      </rPr>
      <t>1-1-1</t>
    </r>
  </si>
  <si>
    <t>2021年全市财政总收入执行情况表</t>
  </si>
  <si>
    <t>调整</t>
  </si>
  <si>
    <t>实绩</t>
  </si>
  <si>
    <t>收入分类科目</t>
  </si>
  <si>
    <t>2020年      实绩</t>
  </si>
  <si>
    <t>2021年          调整预算</t>
  </si>
  <si>
    <t>本级</t>
  </si>
  <si>
    <t>杭州湾</t>
  </si>
  <si>
    <t>一、一般公共预算收入</t>
  </si>
  <si>
    <t xml:space="preserve">  1、税收收入</t>
  </si>
  <si>
    <t xml:space="preserve">  （1）增值税地方部分</t>
  </si>
  <si>
    <r>
      <t xml:space="preserve">  （</t>
    </r>
    <r>
      <rPr>
        <sz val="12"/>
        <rFont val="宋体"/>
        <family val="0"/>
      </rPr>
      <t>2</t>
    </r>
    <r>
      <rPr>
        <sz val="12"/>
        <rFont val="宋体"/>
        <family val="0"/>
      </rPr>
      <t>）企业所得税地方部分</t>
    </r>
  </si>
  <si>
    <r>
      <t xml:space="preserve">  （</t>
    </r>
    <r>
      <rPr>
        <sz val="12"/>
        <rFont val="宋体"/>
        <family val="0"/>
      </rPr>
      <t>3</t>
    </r>
    <r>
      <rPr>
        <sz val="12"/>
        <rFont val="宋体"/>
        <family val="0"/>
      </rPr>
      <t>）个人所得税地方部分</t>
    </r>
  </si>
  <si>
    <r>
      <t xml:space="preserve">  （</t>
    </r>
    <r>
      <rPr>
        <sz val="12"/>
        <rFont val="宋体"/>
        <family val="0"/>
      </rPr>
      <t>4</t>
    </r>
    <r>
      <rPr>
        <sz val="12"/>
        <rFont val="宋体"/>
        <family val="0"/>
      </rPr>
      <t>）城市维护建设税</t>
    </r>
  </si>
  <si>
    <r>
      <t xml:space="preserve">  （</t>
    </r>
    <r>
      <rPr>
        <sz val="12"/>
        <rFont val="宋体"/>
        <family val="0"/>
      </rPr>
      <t>6</t>
    </r>
    <r>
      <rPr>
        <sz val="12"/>
        <rFont val="宋体"/>
        <family val="0"/>
      </rPr>
      <t>）其他地方税收</t>
    </r>
  </si>
  <si>
    <t xml:space="preserve">  2、非税收入</t>
  </si>
  <si>
    <t xml:space="preserve">  （1）专项收入</t>
  </si>
  <si>
    <t xml:space="preserve">  （2）政府住房基金</t>
  </si>
  <si>
    <r>
      <t xml:space="preserve">  （</t>
    </r>
    <r>
      <rPr>
        <sz val="12"/>
        <rFont val="宋体"/>
        <family val="0"/>
      </rPr>
      <t>3</t>
    </r>
    <r>
      <rPr>
        <sz val="12"/>
        <rFont val="宋体"/>
        <family val="0"/>
      </rPr>
      <t>）罚没收入</t>
    </r>
  </si>
  <si>
    <r>
      <t xml:space="preserve">  （</t>
    </r>
    <r>
      <rPr>
        <sz val="12"/>
        <rFont val="宋体"/>
        <family val="0"/>
      </rPr>
      <t>4</t>
    </r>
    <r>
      <rPr>
        <sz val="12"/>
        <rFont val="宋体"/>
        <family val="0"/>
      </rPr>
      <t>）行政事业性收费收入</t>
    </r>
  </si>
  <si>
    <r>
      <t xml:space="preserve">  （</t>
    </r>
    <r>
      <rPr>
        <sz val="12"/>
        <rFont val="宋体"/>
        <family val="0"/>
      </rPr>
      <t>5</t>
    </r>
    <r>
      <rPr>
        <sz val="12"/>
        <rFont val="宋体"/>
        <family val="0"/>
      </rPr>
      <t>）国有资本经营收入</t>
    </r>
  </si>
  <si>
    <t xml:space="preserve"> 其中：国有企业计划亏损补贴</t>
  </si>
  <si>
    <r>
      <t xml:space="preserve">  （</t>
    </r>
    <r>
      <rPr>
        <sz val="12"/>
        <rFont val="宋体"/>
        <family val="0"/>
      </rPr>
      <t>6</t>
    </r>
    <r>
      <rPr>
        <sz val="12"/>
        <rFont val="宋体"/>
        <family val="0"/>
      </rPr>
      <t>）</t>
    </r>
    <r>
      <rPr>
        <sz val="11"/>
        <rFont val="宋体"/>
        <family val="0"/>
      </rPr>
      <t>国有资源（资产）有偿使用收入和其他收入</t>
    </r>
  </si>
  <si>
    <t>二、上划中央税收收入</t>
  </si>
  <si>
    <t xml:space="preserve">  1、增值税中央部分</t>
  </si>
  <si>
    <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、消费税</t>
    </r>
  </si>
  <si>
    <r>
      <t xml:space="preserve">  </t>
    </r>
    <r>
      <rPr>
        <sz val="12"/>
        <rFont val="宋体"/>
        <family val="0"/>
      </rPr>
      <t>3</t>
    </r>
    <r>
      <rPr>
        <sz val="12"/>
        <rFont val="宋体"/>
        <family val="0"/>
      </rPr>
      <t>、企业所得税中央部分</t>
    </r>
  </si>
  <si>
    <r>
      <t xml:space="preserve">  </t>
    </r>
    <r>
      <rPr>
        <sz val="12"/>
        <rFont val="宋体"/>
        <family val="0"/>
      </rPr>
      <t>4</t>
    </r>
    <r>
      <rPr>
        <sz val="12"/>
        <rFont val="宋体"/>
        <family val="0"/>
      </rPr>
      <t>、个人所得税中央部分</t>
    </r>
  </si>
  <si>
    <t>财政总收入合计</t>
  </si>
  <si>
    <t xml:space="preserve"> 注：全市口径包括杭州湾新区，下同。</t>
  </si>
  <si>
    <t>表1-1-2</t>
  </si>
  <si>
    <t xml:space="preserve">2021年市级一般公共预算收入执行情况表    </t>
  </si>
  <si>
    <r>
      <t>项</t>
    </r>
    <r>
      <rPr>
        <sz val="12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目</t>
    </r>
  </si>
  <si>
    <r>
      <t>2</t>
    </r>
    <r>
      <rPr>
        <sz val="12"/>
        <rFont val="宋体"/>
        <family val="0"/>
      </rPr>
      <t>021</t>
    </r>
    <r>
      <rPr>
        <sz val="12"/>
        <rFont val="宋体"/>
        <family val="0"/>
      </rPr>
      <t>年
预算数</t>
    </r>
  </si>
  <si>
    <t>2021年
调整预算数</t>
  </si>
  <si>
    <r>
      <t>2</t>
    </r>
    <r>
      <rPr>
        <sz val="12"/>
        <rFont val="宋体"/>
        <family val="0"/>
      </rPr>
      <t>021</t>
    </r>
    <r>
      <rPr>
        <sz val="12"/>
        <rFont val="宋体"/>
        <family val="0"/>
      </rPr>
      <t>年
执行数</t>
    </r>
  </si>
  <si>
    <t>为调整
预算数%</t>
  </si>
  <si>
    <t>一、本级收入</t>
  </si>
  <si>
    <t>（一）税收收入</t>
  </si>
  <si>
    <t xml:space="preserve">      增值税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</si>
  <si>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企业所得税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</si>
  <si>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个人所得税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</si>
  <si>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城市维护建设税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</si>
  <si>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契税及耕地占用税</t>
    </r>
  </si>
  <si>
    <r>
      <t xml:space="preserve">      </t>
    </r>
    <r>
      <rPr>
        <sz val="12"/>
        <rFont val="宋体"/>
        <family val="0"/>
      </rPr>
      <t>其他地方税收</t>
    </r>
  </si>
  <si>
    <t>（二）非税收入</t>
  </si>
  <si>
    <t xml:space="preserve">      专项收入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</si>
  <si>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其中：教育费附加收入</t>
    </r>
  </si>
  <si>
    <r>
      <t xml:space="preserve"> </t>
    </r>
    <r>
      <rPr>
        <sz val="12"/>
        <color indexed="8"/>
        <rFont val="宋体"/>
        <family val="0"/>
      </rPr>
      <t xml:space="preserve">     从土地出让收益计提的教育资金收入、农田水利建设资金收入</t>
    </r>
  </si>
  <si>
    <r>
      <t xml:space="preserve">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其他专项收入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</si>
  <si>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行政事业性收费收入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</si>
  <si>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罚没收入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</si>
  <si>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国有企业计划亏损补贴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</si>
  <si>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国有资源（资产）有偿使用收入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</si>
  <si>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政府住房基金收入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</si>
  <si>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其他收入</t>
    </r>
  </si>
  <si>
    <t>二、地方政府一般债务收入</t>
  </si>
  <si>
    <t>三、转移性收入</t>
  </si>
  <si>
    <t>（一）上级税收返还收入</t>
  </si>
  <si>
    <t>（二）上级转移支付收入</t>
  </si>
  <si>
    <t xml:space="preserve">（三）调入资金   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</si>
  <si>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从政府性基金预算调入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</si>
  <si>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从国有资本经营预算调入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</si>
  <si>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从其他资金调入</t>
    </r>
  </si>
  <si>
    <t>（四）动用预算稳定调节基金</t>
  </si>
  <si>
    <t>（五）地方政府一般债务转贷收入</t>
  </si>
  <si>
    <t>（六）使用结转资金</t>
  </si>
  <si>
    <t>收入合计</t>
  </si>
  <si>
    <t>注：中央级收入814056万元，市级财政总收入2164984万元，完成调整预算的102.1%，增长15.3%。</t>
  </si>
  <si>
    <t>表1-2-1</t>
  </si>
  <si>
    <t>2021年市级一般公共预算支出执行情况表</t>
  </si>
  <si>
    <r>
      <t>项</t>
    </r>
    <r>
      <rPr>
        <sz val="12"/>
        <color indexed="8"/>
        <rFont val="宋体"/>
        <family val="0"/>
      </rPr>
      <t xml:space="preserve">    目</t>
    </r>
  </si>
  <si>
    <r>
      <t>2</t>
    </r>
    <r>
      <rPr>
        <sz val="12"/>
        <rFont val="宋体"/>
        <family val="0"/>
      </rPr>
      <t>021</t>
    </r>
    <r>
      <rPr>
        <sz val="12"/>
        <rFont val="宋体"/>
        <family val="0"/>
      </rPr>
      <t>年
调整预算数</t>
    </r>
  </si>
  <si>
    <t>其中：
上级转移
支付</t>
  </si>
  <si>
    <t>结转数</t>
  </si>
  <si>
    <t>一、本级支出</t>
  </si>
  <si>
    <t>（一）一般公共服务支出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</si>
  <si>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</si>
  <si>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</si>
  <si>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</si>
  <si>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</si>
  <si>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</si>
  <si>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</si>
  <si>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</si>
  <si>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</si>
  <si>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</si>
  <si>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</si>
  <si>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</si>
  <si>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</si>
  <si>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</si>
  <si>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</si>
  <si>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</si>
  <si>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</si>
  <si>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</si>
  <si>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</si>
  <si>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</si>
  <si>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（二十二）债务付息支出</t>
  </si>
  <si>
    <t>（二十三）债务发行费支出</t>
  </si>
  <si>
    <t>二、预备费</t>
  </si>
  <si>
    <t>三、转移性支出</t>
  </si>
  <si>
    <t>（一）上解上级支出</t>
  </si>
  <si>
    <t>（二）安排预算稳定调节基金</t>
  </si>
  <si>
    <t>（三）调出资金</t>
  </si>
  <si>
    <t>（四）地方政府一般债券还本支出</t>
  </si>
  <si>
    <t>表1-2-2</t>
  </si>
  <si>
    <t>2021年市本级一般公共预算支出执行情况表</t>
  </si>
  <si>
    <t>2018年可比
口径执行数</t>
  </si>
  <si>
    <t>2019年
预算数</t>
  </si>
  <si>
    <t>比上年
增长%</t>
  </si>
  <si>
    <t>结转指标</t>
  </si>
  <si>
    <t>一、一般公共服务支出</t>
  </si>
  <si>
    <t xml:space="preserve"> 人大事务</t>
  </si>
  <si>
    <t xml:space="preserve"> 政协事务</t>
  </si>
  <si>
    <t xml:space="preserve"> 政府办公厅（室）及相关机构事务</t>
  </si>
  <si>
    <t xml:space="preserve"> 发展与改革事务</t>
  </si>
  <si>
    <t xml:space="preserve"> 统计信息事务</t>
  </si>
  <si>
    <t xml:space="preserve"> 财政事务</t>
  </si>
  <si>
    <t xml:space="preserve"> 税收事务</t>
  </si>
  <si>
    <t xml:space="preserve"> 审计事务</t>
  </si>
  <si>
    <t xml:space="preserve"> 海关事务</t>
  </si>
  <si>
    <t xml:space="preserve"> 纪检监察事务</t>
  </si>
  <si>
    <t xml:space="preserve"> 商贸事务</t>
  </si>
  <si>
    <t xml:space="preserve"> 知识产权事务</t>
  </si>
  <si>
    <t xml:space="preserve"> 民族事务</t>
  </si>
  <si>
    <t xml:space="preserve"> 港澳台事务</t>
  </si>
  <si>
    <t xml:space="preserve"> 档案事务</t>
  </si>
  <si>
    <t xml:space="preserve"> 民主党派及工商联事务</t>
  </si>
  <si>
    <t xml:space="preserve"> 群众团体事务</t>
  </si>
  <si>
    <t xml:space="preserve"> 党委办公厅（室）及相关机构事务</t>
  </si>
  <si>
    <t xml:space="preserve"> 组织事务</t>
  </si>
  <si>
    <t xml:space="preserve"> 宣传事务</t>
  </si>
  <si>
    <t xml:space="preserve"> 统战事务</t>
  </si>
  <si>
    <t xml:space="preserve"> 其他共产党事务支出</t>
  </si>
  <si>
    <t xml:space="preserve"> 市场监督管理事务</t>
  </si>
  <si>
    <t xml:space="preserve"> 其他一般公共服务支出</t>
  </si>
  <si>
    <t>二、国防支出</t>
  </si>
  <si>
    <t>三、公共安全支出</t>
  </si>
  <si>
    <t>四、教育支出</t>
  </si>
  <si>
    <t xml:space="preserve"> 教育管理事务</t>
  </si>
  <si>
    <t xml:space="preserve"> 普通教育</t>
  </si>
  <si>
    <t xml:space="preserve"> 职业教育</t>
  </si>
  <si>
    <t xml:space="preserve"> 成人教育</t>
  </si>
  <si>
    <t xml:space="preserve"> 广播电视教育</t>
  </si>
  <si>
    <t xml:space="preserve"> 特殊教育</t>
  </si>
  <si>
    <t xml:space="preserve"> 进修及培训</t>
  </si>
  <si>
    <t xml:space="preserve"> 教育费附加安排的支出</t>
  </si>
  <si>
    <t xml:space="preserve"> 其他教育支出</t>
  </si>
  <si>
    <t>五、科学技术支出</t>
  </si>
  <si>
    <t xml:space="preserve"> 科学技术管理事务</t>
  </si>
  <si>
    <t xml:space="preserve"> 基础研究</t>
  </si>
  <si>
    <t xml:space="preserve"> 应用研究</t>
  </si>
  <si>
    <t xml:space="preserve"> 技术研究与开发</t>
  </si>
  <si>
    <t xml:space="preserve"> 科技条件与服务</t>
  </si>
  <si>
    <t xml:space="preserve"> 社会科学</t>
  </si>
  <si>
    <t xml:space="preserve"> 科学技术普及</t>
  </si>
  <si>
    <t xml:space="preserve"> 科技交流与合作</t>
  </si>
  <si>
    <t xml:space="preserve"> 科技重大项目</t>
  </si>
  <si>
    <t xml:space="preserve"> 其他科学技术支出</t>
  </si>
  <si>
    <t>六、文化旅游体育与传媒支出</t>
  </si>
  <si>
    <t>文化和旅游</t>
  </si>
  <si>
    <t>新闻出版电影</t>
  </si>
  <si>
    <t>广播电视</t>
  </si>
  <si>
    <t>其他文化旅游体育与传媒支出</t>
  </si>
  <si>
    <t>七、社会保障和就业支出</t>
  </si>
  <si>
    <t xml:space="preserve"> 人力资源和社会保障管理事务</t>
  </si>
  <si>
    <t xml:space="preserve"> 民政管理事务</t>
  </si>
  <si>
    <t xml:space="preserve"> 行政事业单位养老支出</t>
  </si>
  <si>
    <t xml:space="preserve"> 就业补助</t>
  </si>
  <si>
    <t xml:space="preserve"> 抚恤</t>
  </si>
  <si>
    <t xml:space="preserve"> 退役安置</t>
  </si>
  <si>
    <t xml:space="preserve"> 社会福利</t>
  </si>
  <si>
    <t xml:space="preserve"> 残疾人事业</t>
  </si>
  <si>
    <t xml:space="preserve"> 红十字事业</t>
  </si>
  <si>
    <t xml:space="preserve"> 最低生活保障</t>
  </si>
  <si>
    <t xml:space="preserve"> 临时救助</t>
  </si>
  <si>
    <t xml:space="preserve"> 特困人员救助供养</t>
  </si>
  <si>
    <t xml:space="preserve"> 其他生活救助</t>
  </si>
  <si>
    <t xml:space="preserve"> 财政对基本养老保险基金的补助</t>
  </si>
  <si>
    <t xml:space="preserve"> 退役军人管理事务</t>
  </si>
  <si>
    <t xml:space="preserve"> 其他社会保障和就业支出</t>
  </si>
  <si>
    <t>八、卫生健康支出</t>
  </si>
  <si>
    <t xml:space="preserve"> 卫生健康管理事务</t>
  </si>
  <si>
    <t xml:space="preserve"> 公立医院</t>
  </si>
  <si>
    <t xml:space="preserve"> 基层医疗卫生机构</t>
  </si>
  <si>
    <t xml:space="preserve"> 公共卫生</t>
  </si>
  <si>
    <t xml:space="preserve"> 中医药</t>
  </si>
  <si>
    <t xml:space="preserve"> 计划生育事务</t>
  </si>
  <si>
    <t xml:space="preserve"> 行政事业单位医疗</t>
  </si>
  <si>
    <t xml:space="preserve"> 财政对基本医疗保险基金的补助</t>
  </si>
  <si>
    <t xml:space="preserve"> 医疗救助</t>
  </si>
  <si>
    <t xml:space="preserve"> 优抚对象医疗</t>
  </si>
  <si>
    <t xml:space="preserve"> 医疗保障管理事务</t>
  </si>
  <si>
    <t xml:space="preserve"> 老龄卫生健康事务</t>
  </si>
  <si>
    <t xml:space="preserve"> 其他卫生健康支出</t>
  </si>
  <si>
    <t>九、节能环保支出</t>
  </si>
  <si>
    <t xml:space="preserve"> 环境保护管理事务</t>
  </si>
  <si>
    <t xml:space="preserve"> 环境监测与监察</t>
  </si>
  <si>
    <t xml:space="preserve"> 污染防治</t>
  </si>
  <si>
    <t xml:space="preserve"> 自然生态保护</t>
  </si>
  <si>
    <t xml:space="preserve"> 能源节约利用</t>
  </si>
  <si>
    <t xml:space="preserve"> 污染减排</t>
  </si>
  <si>
    <t xml:space="preserve"> 可再生能源</t>
  </si>
  <si>
    <t xml:space="preserve"> 能源管理事务</t>
  </si>
  <si>
    <t xml:space="preserve"> 其他节能环保支出</t>
  </si>
  <si>
    <t>十、城乡社区事务支出</t>
  </si>
  <si>
    <t xml:space="preserve"> 城乡社区管理事务</t>
  </si>
  <si>
    <t xml:space="preserve"> 城乡社区规划与管理</t>
  </si>
  <si>
    <t xml:space="preserve"> 城乡社区公共设施</t>
  </si>
  <si>
    <t xml:space="preserve"> 城乡社区环境卫生</t>
  </si>
  <si>
    <t xml:space="preserve"> 建设市场管理与监督</t>
  </si>
  <si>
    <t xml:space="preserve"> 其他城乡社区支出</t>
  </si>
  <si>
    <t>十一、农林水支出</t>
  </si>
  <si>
    <t xml:space="preserve"> 农业农村</t>
  </si>
  <si>
    <t xml:space="preserve"> 林业和草原</t>
  </si>
  <si>
    <t xml:space="preserve"> 水利</t>
  </si>
  <si>
    <t xml:space="preserve"> 扶贫</t>
  </si>
  <si>
    <t xml:space="preserve"> 农村综合改革</t>
  </si>
  <si>
    <t xml:space="preserve"> 普惠金融发展支出</t>
  </si>
  <si>
    <t xml:space="preserve"> 其他农林水支出</t>
  </si>
  <si>
    <t>十二、交通运输支出</t>
  </si>
  <si>
    <t xml:space="preserve"> 公路水路运输</t>
  </si>
  <si>
    <t xml:space="preserve"> 铁路运输</t>
  </si>
  <si>
    <t xml:space="preserve"> 成品油价格改革对交通运输的补贴</t>
  </si>
  <si>
    <t xml:space="preserve"> 邮政业支出</t>
  </si>
  <si>
    <t xml:space="preserve"> 车辆购置税支出</t>
  </si>
  <si>
    <t xml:space="preserve"> 其他交通运输支出</t>
  </si>
  <si>
    <t xml:space="preserve">    资源勘探开发</t>
  </si>
  <si>
    <t xml:space="preserve"> 制造业</t>
  </si>
  <si>
    <t xml:space="preserve"> 工业和信息产业监管</t>
  </si>
  <si>
    <t xml:space="preserve"> 国有资产监管</t>
  </si>
  <si>
    <t xml:space="preserve"> 支持中小企业发展和管理支出</t>
  </si>
  <si>
    <t xml:space="preserve"> 其他资源勘探工业信息等支出</t>
  </si>
  <si>
    <t xml:space="preserve"> 商业流通事务</t>
  </si>
  <si>
    <t xml:space="preserve"> 其他商业服务业等支出</t>
  </si>
  <si>
    <t>十五、金融支出</t>
  </si>
  <si>
    <t xml:space="preserve"> 金融部门行政支出</t>
  </si>
  <si>
    <t xml:space="preserve"> 金融发展支出</t>
  </si>
  <si>
    <t>十六、援助其他地区支出</t>
  </si>
  <si>
    <t xml:space="preserve"> 其他支出</t>
  </si>
  <si>
    <t>十七、自然资源海洋气象等支出</t>
  </si>
  <si>
    <t xml:space="preserve"> 自然资源事务</t>
  </si>
  <si>
    <t xml:space="preserve"> 气象事务</t>
  </si>
  <si>
    <t>其他自然资源海洋气象等支出</t>
  </si>
  <si>
    <t>十八、住房保障支出</t>
  </si>
  <si>
    <t xml:space="preserve"> 保障性安居工程支出</t>
  </si>
  <si>
    <t xml:space="preserve"> 住房改革支出</t>
  </si>
  <si>
    <t xml:space="preserve"> 城乡社区住宅</t>
  </si>
  <si>
    <t>十九、粮油物资储备支出</t>
  </si>
  <si>
    <r>
      <t xml:space="preserve"> </t>
    </r>
    <r>
      <rPr>
        <sz val="12"/>
        <rFont val="宋体"/>
        <family val="0"/>
      </rPr>
      <t xml:space="preserve">   粮油物资事务</t>
    </r>
  </si>
  <si>
    <t xml:space="preserve"> 重要商品储备</t>
  </si>
  <si>
    <t>二十、灾害防治及应急管理支出</t>
  </si>
  <si>
    <t xml:space="preserve"> 应急管理事务</t>
  </si>
  <si>
    <t xml:space="preserve"> 自然灾害防治</t>
  </si>
  <si>
    <t xml:space="preserve"> 自然灾害救灾及恢复重建支出</t>
  </si>
  <si>
    <t>二十一、其他支出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</si>
  <si>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年初预留</t>
    </r>
  </si>
  <si>
    <t>二十二、债务付息支出</t>
  </si>
  <si>
    <t xml:space="preserve"> 地方政府一般债务付息支出</t>
  </si>
  <si>
    <t>二十三、债务发行费用支出</t>
  </si>
  <si>
    <t xml:space="preserve"> 地方政府一般债务发行费用支出</t>
  </si>
  <si>
    <t>表2-1</t>
  </si>
  <si>
    <t>2021年市级政府性基金收入执行情况表</t>
  </si>
  <si>
    <t>项     目</t>
  </si>
  <si>
    <t>（一）国有土地使用权出让收入</t>
  </si>
  <si>
    <t>（二）彩票公益金收入</t>
  </si>
  <si>
    <r>
      <t xml:space="preserve">    其中：</t>
    </r>
    <r>
      <rPr>
        <sz val="12"/>
        <rFont val="宋体"/>
        <family val="0"/>
      </rPr>
      <t>体育彩票公益金收入</t>
    </r>
  </si>
  <si>
    <r>
      <t xml:space="preserve">          </t>
    </r>
    <r>
      <rPr>
        <sz val="12"/>
        <rFont val="宋体"/>
        <family val="0"/>
      </rPr>
      <t>福利彩票公益金收入</t>
    </r>
  </si>
  <si>
    <t>（三）城市基础设施配套费收入</t>
  </si>
  <si>
    <t>（四）污水处理费收入</t>
  </si>
  <si>
    <t>（五）彩票发行机构和彩票销售机构的业务费用</t>
  </si>
  <si>
    <t>（六）其他政府性基金收入</t>
  </si>
  <si>
    <t>二、地方政府专项债务收入</t>
  </si>
  <si>
    <t>（一）上级转移支付收入</t>
  </si>
  <si>
    <t>（二）调入资金</t>
  </si>
  <si>
    <t>（三）地方政府专项债务转贷收入</t>
  </si>
  <si>
    <t>（四）使用结转资金</t>
  </si>
  <si>
    <t>表2-2-1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</si>
  <si>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年市级政府性基金支出执行情况表</t>
    </r>
  </si>
  <si>
    <r>
      <t>2</t>
    </r>
    <r>
      <rPr>
        <sz val="12"/>
        <color indexed="8"/>
        <rFont val="宋体"/>
        <family val="0"/>
      </rPr>
      <t>021</t>
    </r>
    <r>
      <rPr>
        <sz val="12"/>
        <color indexed="8"/>
        <rFont val="宋体"/>
        <family val="0"/>
      </rPr>
      <t>年
预算数</t>
    </r>
  </si>
  <si>
    <r>
      <t>2</t>
    </r>
    <r>
      <rPr>
        <sz val="12"/>
        <color indexed="8"/>
        <rFont val="宋体"/>
        <family val="0"/>
      </rPr>
      <t>021</t>
    </r>
    <r>
      <rPr>
        <sz val="12"/>
        <color indexed="8"/>
        <rFont val="宋体"/>
        <family val="0"/>
      </rPr>
      <t>年
调整预算数</t>
    </r>
  </si>
  <si>
    <r>
      <t>2</t>
    </r>
    <r>
      <rPr>
        <sz val="12"/>
        <color indexed="8"/>
        <rFont val="宋体"/>
        <family val="0"/>
      </rPr>
      <t>021</t>
    </r>
    <r>
      <rPr>
        <sz val="12"/>
        <color indexed="8"/>
        <rFont val="宋体"/>
        <family val="0"/>
      </rPr>
      <t>年
执行数</t>
    </r>
  </si>
  <si>
    <t>（一)文化旅游体育与传媒支出</t>
  </si>
  <si>
    <r>
      <t xml:space="preserve"> </t>
    </r>
    <r>
      <rPr>
        <sz val="12"/>
        <rFont val="宋体"/>
        <family val="0"/>
      </rPr>
      <t xml:space="preserve">    旅游发展基金支出</t>
    </r>
  </si>
  <si>
    <t>(二）社会保障和就业</t>
  </si>
  <si>
    <t xml:space="preserve">     大中型水库移民后期扶持基金支出</t>
  </si>
  <si>
    <t xml:space="preserve">     小型水库移民后期扶持基金安排的支出</t>
  </si>
  <si>
    <t>（三）城乡社区支出</t>
  </si>
  <si>
    <t xml:space="preserve">     国有土地使用权出让收入安排的支出</t>
  </si>
  <si>
    <t xml:space="preserve">     城市基础设施配套费安排的支出</t>
  </si>
  <si>
    <t xml:space="preserve">     污水处理费安排的支出</t>
  </si>
  <si>
    <t>（四）农林水支出</t>
  </si>
  <si>
    <t xml:space="preserve">     大中型水库库区基金安排的支出</t>
  </si>
  <si>
    <t>（五）交通运输支出</t>
  </si>
  <si>
    <t xml:space="preserve">     港口建设费安排的支出</t>
  </si>
  <si>
    <t>（六）其他支出</t>
  </si>
  <si>
    <t xml:space="preserve">     其他政府性基金及对应专项债务收入安排的支出</t>
  </si>
  <si>
    <t xml:space="preserve">     彩票发行销售机构业务费安排的支出</t>
  </si>
  <si>
    <r>
      <t xml:space="preserve"> </t>
    </r>
    <r>
      <rPr>
        <sz val="12"/>
        <rFont val="宋体"/>
        <family val="0"/>
      </rPr>
      <t xml:space="preserve">    彩票公益金安排的支出</t>
    </r>
  </si>
  <si>
    <t>（七）债务付息支出</t>
  </si>
  <si>
    <t>（八）债务发行费用支出</t>
  </si>
  <si>
    <t>二、转移性支出</t>
  </si>
  <si>
    <t>（一）调出资金</t>
  </si>
  <si>
    <t>（二）上解上级支出</t>
  </si>
  <si>
    <t>（三）结转下年支出</t>
  </si>
  <si>
    <t>（四）地方政府专项债券还本支出</t>
  </si>
  <si>
    <t>表2-2-2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</si>
  <si>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年市本级政府性基金支出执行情况表</t>
    </r>
  </si>
  <si>
    <t>表3-1</t>
  </si>
  <si>
    <t>2021年市级国有资本经营预算收入执行情况表</t>
  </si>
  <si>
    <t>项          目</t>
  </si>
  <si>
    <t>为调整     预算数%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</si>
  <si>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</si>
  <si>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</si>
  <si>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</si>
  <si>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</si>
  <si>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房地产企业利润收入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</si>
  <si>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</si>
  <si>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</si>
  <si>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</si>
  <si>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教育文化广播企业利润收入</t>
  </si>
  <si>
    <t xml:space="preserve">    医药企业利润收入</t>
  </si>
  <si>
    <t xml:space="preserve">    机关社团所属企业利润收入</t>
  </si>
  <si>
    <t xml:space="preserve">    农林牧渔企业利润收入</t>
  </si>
  <si>
    <t xml:space="preserve">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</si>
  <si>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</si>
  <si>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</si>
  <si>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</si>
  <si>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</si>
  <si>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</si>
  <si>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</si>
  <si>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</si>
  <si>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</si>
  <si>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</si>
  <si>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</si>
  <si>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</si>
  <si>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</si>
  <si>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（五）其他国有资本经营收入</t>
  </si>
  <si>
    <t>二、国有资本经营预算转移支付收入</t>
  </si>
  <si>
    <t>三、使用结转资金</t>
  </si>
  <si>
    <t>表3-2</t>
  </si>
  <si>
    <t>为调整       预算数%</t>
  </si>
  <si>
    <t>（一）解决历史遗留问题及改革成本支出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</si>
  <si>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</si>
  <si>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</si>
  <si>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</si>
  <si>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</si>
  <si>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>（二）国有企业资本金注入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</si>
  <si>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</si>
  <si>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</si>
  <si>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</si>
  <si>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</si>
  <si>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</si>
  <si>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</si>
  <si>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</si>
  <si>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</si>
  <si>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（三）国有企业政策性补贴</t>
  </si>
  <si>
    <t xml:space="preserve">      国有企业政策性补贴</t>
  </si>
  <si>
    <t>（四）金融国有资本经营预算支出</t>
  </si>
  <si>
    <t xml:space="preserve">      资本性支出</t>
  </si>
  <si>
    <t>（五）其他国有资本经营预算支出</t>
  </si>
  <si>
    <t>二、调出资金</t>
  </si>
  <si>
    <t>三、结转下年支出</t>
  </si>
  <si>
    <t>表4-1</t>
  </si>
  <si>
    <r>
      <t>2021</t>
    </r>
    <r>
      <rPr>
        <sz val="18"/>
        <rFont val="黑体"/>
        <family val="3"/>
      </rPr>
      <t>年全市社会保险基金收入执行情况表</t>
    </r>
  </si>
  <si>
    <t>金额单位：万元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</si>
  <si>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
调整预算数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</si>
  <si>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
执行数</t>
    </r>
  </si>
  <si>
    <t>社会保险基金收入合计</t>
  </si>
  <si>
    <t xml:space="preserve">    其中：保险费收入</t>
  </si>
  <si>
    <t xml:space="preserve">          财政补贴收入</t>
  </si>
  <si>
    <t xml:space="preserve">          其他社会保险基金收入</t>
  </si>
  <si>
    <t>1、城乡居民基本养老保险基金收入</t>
  </si>
  <si>
    <t xml:space="preserve">          其他居民社会养老保险基金收入</t>
  </si>
  <si>
    <t>2、机关事业单位养老保险基金收入</t>
  </si>
  <si>
    <t xml:space="preserve">          其他机关事业单位养老保险基金收入</t>
  </si>
  <si>
    <t>3、职工基本医疗保险基金收入</t>
  </si>
  <si>
    <t xml:space="preserve">          其他职工基本医疗保险基金收入</t>
  </si>
  <si>
    <t>4、城乡居民基本医疗保险基金收入</t>
  </si>
  <si>
    <t xml:space="preserve">          其他城乡居民基本医疗保险基金收入</t>
  </si>
  <si>
    <t>5、工伤保险基金收入</t>
  </si>
  <si>
    <t xml:space="preserve">          其他工伤保险基金收入</t>
  </si>
  <si>
    <t>6、失业保险基金收入</t>
  </si>
  <si>
    <t xml:space="preserve">          其他失业保险基金收入</t>
  </si>
  <si>
    <t>表4-2</t>
  </si>
  <si>
    <t>2021年全市社会保险基金支出执行情况表</t>
  </si>
  <si>
    <t>支出分类科目</t>
  </si>
  <si>
    <r>
      <t>2021</t>
    </r>
    <r>
      <rPr>
        <sz val="12"/>
        <color indexed="8"/>
        <rFont val="宋体"/>
        <family val="0"/>
      </rPr>
      <t>年
调整预算数</t>
    </r>
  </si>
  <si>
    <t>2021年
执行数</t>
  </si>
  <si>
    <t>社会保险基金支出合计</t>
  </si>
  <si>
    <t>　　其中：社会保险待遇支出</t>
  </si>
  <si>
    <t>1、城乡居民基本养老保险基金支出</t>
  </si>
  <si>
    <t>　　其中：基础养老金支出</t>
  </si>
  <si>
    <t>2、机关事业单位养老保险基金支出</t>
  </si>
  <si>
    <t>　　其中：基本养老金支出</t>
  </si>
  <si>
    <t>3、职工基本医疗保险基金支出</t>
  </si>
  <si>
    <t>　　其中：基本医疗保险待遇支出</t>
  </si>
  <si>
    <t>4、城乡居民基本医疗保险基金支出</t>
  </si>
  <si>
    <t>5、工伤保险基金支出</t>
  </si>
  <si>
    <t>　　其中：工伤保险待遇支出</t>
  </si>
  <si>
    <t>6、失业保险基金支出</t>
  </si>
  <si>
    <t>　　其中：失业保险金支出</t>
  </si>
  <si>
    <t>表5-1</t>
  </si>
  <si>
    <t xml:space="preserve">地方政府一般债务限额与余额情况表 </t>
  </si>
  <si>
    <t>项目</t>
  </si>
  <si>
    <t>备注</t>
  </si>
  <si>
    <t>一般债务限额</t>
  </si>
  <si>
    <t>上年一般债务限额</t>
  </si>
  <si>
    <t>本年新增一般债务限额</t>
  </si>
  <si>
    <t>2022年新增限额待宁波市下达</t>
  </si>
  <si>
    <t>本年收回一般债务限额</t>
  </si>
  <si>
    <t>本年一般债务限额（注1）</t>
  </si>
  <si>
    <t>一般债务余额</t>
  </si>
  <si>
    <t>上年末一般债务余额</t>
  </si>
  <si>
    <t xml:space="preserve">      其中：一般债券</t>
  </si>
  <si>
    <t>本年一般债务举借额</t>
  </si>
  <si>
    <t xml:space="preserve">     本年一般债券发行额</t>
  </si>
  <si>
    <t xml:space="preserve">        新增一般债券发行额</t>
  </si>
  <si>
    <t>2022年待宁波市发行后转贷</t>
  </si>
  <si>
    <t xml:space="preserve">        置换一般债券发行额</t>
  </si>
  <si>
    <t xml:space="preserve">     本年或有债务转化额</t>
  </si>
  <si>
    <t xml:space="preserve">     在建项目后续融资</t>
  </si>
  <si>
    <t>本年一般债务偿还额</t>
  </si>
  <si>
    <t xml:space="preserve">     其中：置换一般债券还本</t>
  </si>
  <si>
    <t>本年末一般债务余额（注2）</t>
  </si>
  <si>
    <t xml:space="preserve">     其中：一般债券</t>
  </si>
  <si>
    <t xml:space="preserve">地方政府专项债务限额与余额情况表 </t>
  </si>
  <si>
    <t>专项债务限额</t>
  </si>
  <si>
    <t>上年专项债务限额</t>
  </si>
  <si>
    <t>本年新增专项债务限额</t>
  </si>
  <si>
    <t>2022年后续批次新增限额待宁波市下达</t>
  </si>
  <si>
    <t>本年收回专项债务限额</t>
  </si>
  <si>
    <t>本年专项债务限额（注1）</t>
  </si>
  <si>
    <t>专项债务余额</t>
  </si>
  <si>
    <t>上年末专项债务余额</t>
  </si>
  <si>
    <t xml:space="preserve">      其中：专项债券</t>
  </si>
  <si>
    <t>本年专项债务举借额</t>
  </si>
  <si>
    <t xml:space="preserve">     本年专项债券发行额</t>
  </si>
  <si>
    <t xml:space="preserve">        新增专项债券发行额</t>
  </si>
  <si>
    <t>2022年全年专项债券待宁波市发行后转贷</t>
  </si>
  <si>
    <t xml:space="preserve">        置换专项债券发行额</t>
  </si>
  <si>
    <t>本年专项债务偿还额</t>
  </si>
  <si>
    <t xml:space="preserve">     其中：置换专项债券还本</t>
  </si>
  <si>
    <t>本年末专项债务余额（注2）</t>
  </si>
  <si>
    <t xml:space="preserve">     其中：专项债券</t>
  </si>
  <si>
    <t>注：1、本年专项债务限额=上年专项债务限额+本年新增专项债务限额-本年收回专项债务限额</t>
  </si>
  <si>
    <t xml:space="preserve">    2、本年末专项债务余额=上年末专项债务余额+本年专项债务举借额-本年专项债务偿还额</t>
  </si>
  <si>
    <t>表6-1-1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</si>
  <si>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年街道、市属区财政总收入执行情况表</t>
    </r>
  </si>
  <si>
    <t>浒山</t>
  </si>
  <si>
    <t>白沙路</t>
  </si>
  <si>
    <t>古塘</t>
  </si>
  <si>
    <t>宗汉</t>
  </si>
  <si>
    <t>坎墩</t>
  </si>
  <si>
    <t>滨海区</t>
  </si>
  <si>
    <t>环创中心</t>
  </si>
  <si>
    <t>高新区</t>
  </si>
  <si>
    <t>现代农业</t>
  </si>
  <si>
    <t>新城河</t>
  </si>
  <si>
    <t xml:space="preserve">  （2）企业所得税地方部分</t>
  </si>
  <si>
    <t xml:space="preserve">  （3）个人所得税地方部分</t>
  </si>
  <si>
    <t xml:space="preserve">  （4）城市维护建设税</t>
  </si>
  <si>
    <t xml:space="preserve"> 2、非税收入</t>
  </si>
  <si>
    <t xml:space="preserve">    专项收入</t>
  </si>
  <si>
    <t xml:space="preserve">  2、企业所得税中央部分</t>
  </si>
  <si>
    <t xml:space="preserve">  3、个人所得税中央部分</t>
  </si>
  <si>
    <t>表6-1-2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</si>
  <si>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年街道、市属区一般公共预算支出执行情况表</t>
    </r>
  </si>
  <si>
    <t>支出功能分类科目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</si>
  <si>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</si>
  <si>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</si>
  <si>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</si>
  <si>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</si>
  <si>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</si>
  <si>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</si>
  <si>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</si>
  <si>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</si>
  <si>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</si>
  <si>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</si>
  <si>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</si>
  <si>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十四、住房保障</t>
  </si>
  <si>
    <t>十五、灾害防治及应急管理</t>
  </si>
  <si>
    <t>十六、其他</t>
  </si>
  <si>
    <t>一般公共预算支出合计</t>
  </si>
  <si>
    <t>表6-2-1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</si>
  <si>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年街道、市属区政府性基金收入执行情况表</t>
    </r>
  </si>
  <si>
    <t>预算安排合计</t>
  </si>
  <si>
    <t>完成        实绩</t>
  </si>
  <si>
    <t>其              中</t>
  </si>
  <si>
    <t>国有土地使用权出让收入</t>
  </si>
  <si>
    <t>城市基础设施配套费收入</t>
  </si>
  <si>
    <t>政府性基金收入合计</t>
  </si>
  <si>
    <t>表6-2-2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</si>
  <si>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年街道、市属区政府性基金支出执行情况表</t>
    </r>
  </si>
  <si>
    <t>预算指标</t>
  </si>
  <si>
    <t>完成       实绩</t>
  </si>
  <si>
    <t>二、其他支出</t>
  </si>
  <si>
    <t xml:space="preserve">  其中：彩票公益金安排的支出</t>
  </si>
  <si>
    <t>政府性基金支出合计</t>
  </si>
  <si>
    <t xml:space="preserve">   金额单位：万元</t>
  </si>
  <si>
    <t xml:space="preserve">    其他国土资源事务支出</t>
  </si>
  <si>
    <t>保障性安居工程支出</t>
  </si>
  <si>
    <t xml:space="preserve">    其他保障性安居工程支出</t>
  </si>
  <si>
    <t xml:space="preserve">      地方政府一般债券付息支出</t>
  </si>
  <si>
    <t xml:space="preserve">      地方政府一般债务发行费用支出</t>
  </si>
  <si>
    <t>返还性支出</t>
  </si>
  <si>
    <t xml:space="preserve">    增值税和消费税税收返还支出</t>
  </si>
  <si>
    <t xml:space="preserve">    所得税基数返还支出</t>
  </si>
  <si>
    <t xml:space="preserve">    上解中央支出</t>
  </si>
  <si>
    <t xml:space="preserve">    上解省支出</t>
  </si>
  <si>
    <t xml:space="preserve">    县（市）区上解中央、省支出</t>
  </si>
  <si>
    <t xml:space="preserve">    专项转移支付</t>
  </si>
  <si>
    <t xml:space="preserve">    一般性转移支付</t>
  </si>
  <si>
    <t>地方政府一般债券转贷支出</t>
  </si>
  <si>
    <t>注1：社会保障和就业支出负增长较多，主要是受三项因素影响：一是2016年起行政及参公单位的退休费和退休补贴改由社保基金预算列支，相应减少一般公共预算支出约3亿元；二是2015年安排了社保风险资金和医疗风险资金共3亿元，2016年暂不安排；三是2015年列支机关事业单位养老保险改革资金2.5亿元，2016年起按实列报在相关科目。</t>
  </si>
  <si>
    <t xml:space="preserve">            金额单位：万元</t>
  </si>
  <si>
    <r>
      <t>附件</t>
    </r>
    <r>
      <rPr>
        <sz val="16"/>
        <rFont val="Times New Roman"/>
        <family val="1"/>
      </rPr>
      <t>1</t>
    </r>
  </si>
  <si>
    <t>注：1、根据上级文件精神，2022年1月1日起职工基本医疗保险基金、城乡居民基本医疗保险基金实行宁波市级统收统支，由宁波市财政局统一编报预算，2021年执行数仍报本级人大。2、工伤保险基金支出比调整数减少17.6%，原因为：2021年工伤计发社平调整尚未到位，为保障工伤员工权益，2021年11月起对工伤时间在2021年的人员只收件，未结算工伤待遇，等新的计发社平发布、系统调整后再行结算，导致2021年执行数偏低。</t>
  </si>
  <si>
    <t>注：1、根据上级文件精神，2022年1月1日起职工基本医疗保险基金、城乡居民基本医疗保险基金实行宁波市级统收统支，由宁波市财政局统一编报预算，2021年执行数仍报本级人大。2、城乡居民基本养老保险费收入比调整预算数减少12.6%，原因为：2021年11月、12月因社保系统问题个人缴费收入无法划拨，导致累计执行进度偏低；其他居民社会养老保险基金收入增长17.4%，原因为：利息收入增加。3、其他机关事业单位养老保险基金收入增长113.9%，原因为：转移收入执行数比调整预算数增加1451万元。4、职工基本医疗保险基金财政补贴收入增长，原因为12月份因上级要求财政补助新冠疫苗费3420万元；其他职工基本医疗保险基金收入增长11.9%，原因为：转移收入增加。5、其他城乡居民基本医疗保险基金收入增长24.7%，原因为：利息收入增加。6、其他失业保险基金收入增长13.1%，原因为：历年支出因不符合享受条件而退回，导致其他收入增加。</t>
  </si>
  <si>
    <t>调整        预算</t>
  </si>
  <si>
    <t>预算          指标</t>
  </si>
  <si>
    <t>其        中</t>
  </si>
  <si>
    <t xml:space="preserve">                        </t>
  </si>
  <si>
    <t xml:space="preserve">         金额单位：万元</t>
  </si>
  <si>
    <t xml:space="preserve">    国有土地使用权出让收入安排的支出</t>
  </si>
  <si>
    <t xml:space="preserve">    城市基础设施配套费安排的支出</t>
  </si>
  <si>
    <t>2021年市级国有资本经营预算支出执行情况表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</si>
  <si>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
调整预算数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</si>
  <si>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
执行数</t>
    </r>
  </si>
  <si>
    <r>
      <t xml:space="preserve">            </t>
    </r>
    <r>
      <rPr>
        <sz val="12"/>
        <rFont val="仿宋_GB2312"/>
        <family val="3"/>
      </rPr>
      <t>金额单位：万元</t>
    </r>
  </si>
  <si>
    <t>注：1、本年一般债务限额=上年一般债务限额+本年新增一般债务限额-本年收回一般债务限额</t>
  </si>
  <si>
    <t xml:space="preserve">    2、本年末一般债务余额=上年末一般债务余额+本年一般债务举借额-本年一般债务偿还额</t>
  </si>
  <si>
    <t xml:space="preserve">  （5）契税及耕地占用税</t>
  </si>
  <si>
    <t>二十四、街道、市属区</t>
  </si>
  <si>
    <t>提前下达2022年新增债务限额及对应项目安排表</t>
  </si>
  <si>
    <t>地区</t>
  </si>
  <si>
    <t>新增专项债务限额</t>
  </si>
  <si>
    <t>项目名称</t>
  </si>
  <si>
    <t>项目单位</t>
  </si>
  <si>
    <t>债券资金</t>
  </si>
  <si>
    <t>慈溪市</t>
  </si>
  <si>
    <t>慈溪市新城河C-7#地块安置房工程</t>
  </si>
  <si>
    <t>慈溪市欣汇建设开发有限公司</t>
  </si>
  <si>
    <t>慈溪市新潮塘安置房3#地块建设项目</t>
  </si>
  <si>
    <t>慈溪市海虹建设投资有限公司</t>
  </si>
  <si>
    <t>慈溪市共同富裕示范区（周巷）建设项目姚江流域生态水系工程</t>
  </si>
  <si>
    <t>慈溪市水利投资建设有限公司</t>
  </si>
  <si>
    <t>慈溪市水资源开发利用一期工程（邵岙水库分洪联调工程）</t>
  </si>
  <si>
    <t>慈溪市原水有限责任公司</t>
  </si>
  <si>
    <t>龙山医院业务用房建设项目</t>
  </si>
  <si>
    <t>慈溪市公共项目建筑中心</t>
  </si>
  <si>
    <t>浙江工商职业技术学院行知职校合作办学建设项目</t>
  </si>
  <si>
    <t>慈溪市教育发展有限公司</t>
  </si>
  <si>
    <t>慈溪市坎中宜居区块配套 坎墩大道拓宽工程（坎墩街-永安路）</t>
  </si>
  <si>
    <t>宁波慈溪建设集团有限公司</t>
  </si>
  <si>
    <t>杭湾金融港三期配套基础设施工程</t>
  </si>
  <si>
    <t>慈溪市息壤建设发展有限公司</t>
  </si>
  <si>
    <t>慈溪杭湾金融港综合开发配套基础设施一期工程</t>
  </si>
  <si>
    <t>慈溪慈通（周巷）创新产业区配套基础设施一期</t>
  </si>
  <si>
    <t>慈溪市慈通建设发展有限公司</t>
  </si>
  <si>
    <t>慈溪市慈通（掌起）创新产业区配套基础设施一期工程</t>
  </si>
  <si>
    <t>慈溪市南部美丽乡村综合开发配套基础设施工程（一期）</t>
  </si>
  <si>
    <t>慈溪市慈北农业产业园综合开发配套基础设施工程（一期 ）</t>
  </si>
  <si>
    <t>表5-2</t>
  </si>
  <si>
    <t>表5-3</t>
  </si>
  <si>
    <t>金额单位：万元</t>
  </si>
  <si>
    <r>
      <t xml:space="preserve">比上年   </t>
    </r>
    <r>
      <rPr>
        <sz val="12"/>
        <rFont val="宋体"/>
        <family val="0"/>
      </rPr>
      <t>实绩增减%</t>
    </r>
  </si>
  <si>
    <t>完成    调整预算%</t>
  </si>
  <si>
    <t>（二）国防支出</t>
  </si>
  <si>
    <t>（五）结转下支出</t>
  </si>
  <si>
    <t>十三、资源勘探工业信息等支出</t>
  </si>
  <si>
    <t>十四、商业服务业等支出</t>
  </si>
  <si>
    <t>(二）社会保障和就业支出</t>
  </si>
  <si>
    <t>（九）街道、市属区</t>
  </si>
  <si>
    <r>
      <t xml:space="preserve">为调整        </t>
    </r>
    <r>
      <rPr>
        <sz val="12"/>
        <rFont val="宋体"/>
        <family val="0"/>
      </rPr>
      <t>预算数%</t>
    </r>
  </si>
  <si>
    <r>
      <t xml:space="preserve">为调整          </t>
    </r>
    <r>
      <rPr>
        <sz val="12"/>
        <rFont val="宋体"/>
        <family val="0"/>
      </rPr>
      <t>预算数%</t>
    </r>
  </si>
  <si>
    <r>
      <t xml:space="preserve">2021年          </t>
    </r>
    <r>
      <rPr>
        <sz val="12"/>
        <color indexed="8"/>
        <rFont val="宋体"/>
        <family val="0"/>
      </rPr>
      <t>执行数</t>
    </r>
  </si>
  <si>
    <t>2022年          预算数</t>
  </si>
  <si>
    <r>
      <t xml:space="preserve">2021年          </t>
    </r>
    <r>
      <rPr>
        <sz val="12"/>
        <color indexed="8"/>
        <rFont val="宋体"/>
        <family val="0"/>
      </rPr>
      <t>执行数</t>
    </r>
  </si>
  <si>
    <r>
      <t xml:space="preserve">2022年          </t>
    </r>
    <r>
      <rPr>
        <sz val="12"/>
        <color indexed="8"/>
        <rFont val="宋体"/>
        <family val="0"/>
      </rPr>
      <t>预算数</t>
    </r>
  </si>
  <si>
    <t>十三、自然资源海洋气象等</t>
  </si>
  <si>
    <t>一、城乡社区支出</t>
  </si>
  <si>
    <t>2021年     执行数</t>
  </si>
  <si>
    <r>
      <t xml:space="preserve">  （</t>
    </r>
    <r>
      <rPr>
        <sz val="10"/>
        <rFont val="宋体"/>
        <family val="0"/>
      </rPr>
      <t>5</t>
    </r>
    <r>
      <rPr>
        <sz val="10"/>
        <rFont val="宋体"/>
        <family val="0"/>
      </rPr>
      <t>）契税及耕地占用税</t>
    </r>
  </si>
  <si>
    <r>
      <t xml:space="preserve">  （</t>
    </r>
    <r>
      <rPr>
        <sz val="10"/>
        <rFont val="宋体"/>
        <family val="0"/>
      </rPr>
      <t>6</t>
    </r>
    <r>
      <rPr>
        <sz val="10"/>
        <rFont val="宋体"/>
        <family val="0"/>
      </rPr>
      <t>）其他地方税收</t>
    </r>
  </si>
  <si>
    <t>十二、资源勘探工业信息等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</si>
</sst>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 "/>
    <numFmt numFmtId="178" formatCode="_ * #,##0_ ;_ * \-#,##0_ ;_ * &quot;-&quot;??_ ;_ @_ "/>
    <numFmt numFmtId="179" formatCode="0_ "/>
    <numFmt numFmtId="180" formatCode="0_);[Red]\(0\)"/>
    <numFmt numFmtId="181" formatCode="0.00_ "/>
    <numFmt numFmtId="182" formatCode="#,##0_ "/>
    <numFmt numFmtId="183" formatCode="0.0_);[Red]\(0.0\)"/>
    <numFmt numFmtId="184" formatCode="0.00_)"/>
    <numFmt numFmtId="185" formatCode="#,##0_);[Red]\(#,##0\)"/>
    <numFmt numFmtId="186" formatCode="0.00_);[Red]\(0.00\)"/>
    <numFmt numFmtId="187" formatCode="#,##0.0_ "/>
    <numFmt numFmtId="188" formatCode="0.0%"/>
    <numFmt numFmtId="189" formatCode="0.0"/>
    <numFmt numFmtId="190" formatCode="_ * #,##0.0_ ;_ * \-#,##0.0_ ;_ * &quot;-&quot;??_ ;_ @_ "/>
    <numFmt numFmtId="191" formatCode="_ * #,##0.0_ ;_ * \-#,##0.0_ ;_ * &quot;-&quot;?_ ;_ @_ "/>
    <numFmt numFmtId="192" formatCode="#,##0.0_);[Red]\(#,##0.0\)"/>
  </numFmts>
  <fonts count="9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9"/>
      <color indexed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12"/>
      <name val="Times New Roman"/>
      <family val="1"/>
    </font>
    <font>
      <sz val="18"/>
      <name val="黑体"/>
      <family val="3"/>
    </font>
    <font>
      <b/>
      <sz val="24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楷体_GB2312"/>
      <family val="3"/>
    </font>
    <font>
      <sz val="12"/>
      <color indexed="10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sz val="12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3"/>
      <name val="宋体"/>
      <family val="0"/>
    </font>
    <font>
      <b/>
      <sz val="12"/>
      <color indexed="53"/>
      <name val="Times New Roman"/>
      <family val="1"/>
    </font>
    <font>
      <sz val="11"/>
      <color indexed="53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8"/>
      <name val="Calibri"/>
      <family val="0"/>
    </font>
    <font>
      <b/>
      <sz val="2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53" fillId="0" borderId="0">
      <alignment/>
      <protection/>
    </xf>
    <xf numFmtId="0" fontId="56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4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0" fontId="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9" fillId="0" borderId="0">
      <alignment vertical="center"/>
      <protection/>
    </xf>
    <xf numFmtId="0" fontId="21" fillId="0" borderId="0">
      <alignment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 applyAlignment="0"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6" borderId="5" applyNumberFormat="0" applyAlignment="0" applyProtection="0"/>
    <xf numFmtId="0" fontId="41" fillId="17" borderId="6" applyNumberFormat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6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8" borderId="0" applyNumberFormat="0" applyBorder="0" applyAlignment="0" applyProtection="0"/>
    <xf numFmtId="0" fontId="35" fillId="16" borderId="8" applyNumberFormat="0" applyAlignment="0" applyProtection="0"/>
    <xf numFmtId="0" fontId="45" fillId="7" borderId="5" applyNumberFormat="0" applyAlignment="0" applyProtection="0"/>
    <xf numFmtId="0" fontId="54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9" applyNumberFormat="0" applyFont="0" applyAlignment="0" applyProtection="0"/>
  </cellStyleXfs>
  <cellXfs count="622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16" borderId="10" xfId="0" applyFont="1" applyFill="1" applyBorder="1" applyAlignment="1" applyProtection="1">
      <alignment horizontal="center" vertical="center"/>
      <protection locked="0"/>
    </xf>
    <xf numFmtId="0" fontId="3" fillId="16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18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" fillId="16" borderId="0" xfId="0" applyFont="1" applyFill="1" applyAlignment="1" applyProtection="1">
      <alignment horizontal="center" vertical="center"/>
      <protection/>
    </xf>
    <xf numFmtId="0" fontId="3" fillId="18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8" fontId="0" fillId="0" borderId="11" xfId="154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indent="4"/>
      <protection/>
    </xf>
    <xf numFmtId="0" fontId="0" fillId="15" borderId="10" xfId="0" applyNumberFormat="1" applyFont="1" applyFill="1" applyBorder="1" applyAlignment="1" applyProtection="1">
      <alignment horizontal="left" vertical="center" indent="4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indent="2"/>
      <protection/>
    </xf>
    <xf numFmtId="0" fontId="0" fillId="15" borderId="10" xfId="0" applyFont="1" applyFill="1" applyBorder="1" applyAlignment="1" applyProtection="1">
      <alignment horizontal="left" vertical="center" indent="2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154" applyNumberFormat="1" applyFont="1" applyFill="1" applyBorder="1" applyAlignment="1" applyProtection="1">
      <alignment horizontal="right" vertical="center" wrapText="1"/>
      <protection/>
    </xf>
    <xf numFmtId="177" fontId="0" fillId="0" borderId="13" xfId="113" applyNumberFormat="1" applyFont="1" applyFill="1" applyBorder="1" applyAlignment="1" applyProtection="1">
      <alignment horizontal="center" vertical="center"/>
      <protection/>
    </xf>
    <xf numFmtId="177" fontId="0" fillId="0" borderId="10" xfId="113" applyNumberFormat="1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18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indent="2"/>
      <protection/>
    </xf>
    <xf numFmtId="0" fontId="3" fillId="10" borderId="0" xfId="0" applyFont="1" applyFill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left" vertical="center" indent="2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21" borderId="10" xfId="0" applyFont="1" applyFill="1" applyBorder="1" applyAlignment="1" applyProtection="1">
      <alignment horizontal="left" vertical="center" indent="2"/>
      <protection/>
    </xf>
    <xf numFmtId="0" fontId="0" fillId="1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77" fontId="0" fillId="0" borderId="12" xfId="113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indent="2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178" fontId="0" fillId="0" borderId="10" xfId="154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0" fillId="0" borderId="10" xfId="113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16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113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26" borderId="10" xfId="0" applyFont="1" applyFill="1" applyBorder="1" applyAlignment="1" applyProtection="1">
      <alignment vertical="center"/>
      <protection/>
    </xf>
    <xf numFmtId="0" fontId="0" fillId="26" borderId="11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179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27" borderId="0" xfId="0" applyFont="1" applyFill="1" applyAlignment="1">
      <alignment vertical="center" wrapText="1"/>
    </xf>
    <xf numFmtId="0" fontId="0" fillId="0" borderId="0" xfId="81" applyFont="1" applyFill="1" applyAlignment="1">
      <alignment horizontal="center" vertical="center" wrapText="1"/>
      <protection/>
    </xf>
    <xf numFmtId="0" fontId="0" fillId="0" borderId="0" xfId="81" applyFont="1" applyFill="1" applyAlignment="1">
      <alignment vertical="center"/>
      <protection/>
    </xf>
    <xf numFmtId="0" fontId="0" fillId="0" borderId="0" xfId="81" applyFont="1" applyFill="1" applyAlignment="1">
      <alignment horizontal="right" vertical="center"/>
      <protection/>
    </xf>
    <xf numFmtId="0" fontId="0" fillId="0" borderId="0" xfId="81" applyFont="1" applyFill="1" applyBorder="1" applyAlignment="1">
      <alignment horizontal="right" vertical="center"/>
      <protection/>
    </xf>
    <xf numFmtId="0" fontId="0" fillId="0" borderId="0" xfId="81" applyFont="1" applyFill="1" applyBorder="1" applyAlignment="1">
      <alignment vertical="center"/>
      <protection/>
    </xf>
    <xf numFmtId="0" fontId="0" fillId="0" borderId="10" xfId="109" applyFont="1" applyFill="1" applyBorder="1" applyAlignment="1">
      <alignment horizontal="center" vertical="center" wrapText="1"/>
      <protection/>
    </xf>
    <xf numFmtId="182" fontId="0" fillId="0" borderId="10" xfId="109" applyNumberFormat="1" applyFont="1" applyFill="1" applyBorder="1" applyAlignment="1">
      <alignment horizontal="center" vertical="center" wrapText="1"/>
      <protection/>
    </xf>
    <xf numFmtId="183" fontId="0" fillId="0" borderId="10" xfId="109" applyNumberFormat="1" applyFont="1" applyFill="1" applyBorder="1" applyAlignment="1">
      <alignment horizontal="center" vertical="center" wrapText="1"/>
      <protection/>
    </xf>
    <xf numFmtId="0" fontId="0" fillId="0" borderId="0" xfId="81" applyFont="1" applyFill="1" applyBorder="1" applyAlignment="1">
      <alignment horizontal="center" vertical="center" wrapText="1"/>
      <protection/>
    </xf>
    <xf numFmtId="182" fontId="0" fillId="0" borderId="0" xfId="109" applyNumberFormat="1" applyFont="1" applyFill="1" applyBorder="1" applyAlignment="1">
      <alignment horizontal="center" vertical="center" wrapText="1"/>
      <protection/>
    </xf>
    <xf numFmtId="183" fontId="0" fillId="0" borderId="0" xfId="109" applyNumberFormat="1" applyFont="1" applyFill="1" applyBorder="1" applyAlignment="1">
      <alignment horizontal="center" vertical="center" wrapText="1"/>
      <protection/>
    </xf>
    <xf numFmtId="49" fontId="12" fillId="0" borderId="10" xfId="96" applyNumberFormat="1" applyFont="1" applyFill="1" applyBorder="1" applyAlignment="1" applyProtection="1">
      <alignment horizontal="left" vertical="center"/>
      <protection/>
    </xf>
    <xf numFmtId="180" fontId="20" fillId="0" borderId="10" xfId="160" applyNumberFormat="1" applyFont="1" applyFill="1" applyBorder="1" applyAlignment="1" applyProtection="1">
      <alignment horizontal="right" vertical="center" wrapText="1"/>
      <protection/>
    </xf>
    <xf numFmtId="179" fontId="10" fillId="0" borderId="0" xfId="114" applyNumberFormat="1" applyFont="1" applyFill="1" applyBorder="1" applyAlignment="1">
      <alignment horizontal="right" vertical="center"/>
      <protection/>
    </xf>
    <xf numFmtId="49" fontId="0" fillId="0" borderId="10" xfId="96" applyNumberFormat="1" applyFont="1" applyFill="1" applyBorder="1" applyAlignment="1" applyProtection="1">
      <alignment horizontal="left" vertical="center"/>
      <protection/>
    </xf>
    <xf numFmtId="180" fontId="10" fillId="0" borderId="10" xfId="160" applyNumberFormat="1" applyFont="1" applyFill="1" applyBorder="1" applyAlignment="1" applyProtection="1">
      <alignment horizontal="right" vertical="center" wrapText="1"/>
      <protection/>
    </xf>
    <xf numFmtId="179" fontId="0" fillId="0" borderId="0" xfId="114" applyNumberFormat="1" applyFont="1" applyFill="1" applyBorder="1" applyAlignment="1">
      <alignment horizontal="right" vertical="center"/>
      <protection/>
    </xf>
    <xf numFmtId="49" fontId="12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0" xfId="110" applyFont="1" applyFill="1" applyAlignment="1">
      <alignment horizontal="center" wrapText="1"/>
      <protection/>
    </xf>
    <xf numFmtId="0" fontId="0" fillId="0" borderId="0" xfId="110" applyFont="1" applyFill="1">
      <alignment/>
      <protection/>
    </xf>
    <xf numFmtId="0" fontId="0" fillId="0" borderId="0" xfId="109" applyFont="1" applyFill="1" applyAlignment="1">
      <alignment horizontal="center" vertical="center"/>
      <protection/>
    </xf>
    <xf numFmtId="0" fontId="0" fillId="0" borderId="0" xfId="110" applyFont="1" applyFill="1" applyBorder="1">
      <alignment/>
      <protection/>
    </xf>
    <xf numFmtId="177" fontId="0" fillId="0" borderId="0" xfId="110" applyNumberFormat="1" applyFont="1" applyFill="1" applyAlignment="1">
      <alignment horizontal="right" vertical="center"/>
      <protection/>
    </xf>
    <xf numFmtId="0" fontId="0" fillId="0" borderId="11" xfId="109" applyFont="1" applyFill="1" applyBorder="1" applyAlignment="1">
      <alignment horizontal="center" vertical="center" wrapText="1"/>
      <protection/>
    </xf>
    <xf numFmtId="177" fontId="0" fillId="0" borderId="0" xfId="109" applyNumberFormat="1" applyFont="1" applyFill="1" applyBorder="1" applyAlignment="1">
      <alignment horizontal="center" vertical="center" wrapText="1"/>
      <protection/>
    </xf>
    <xf numFmtId="0" fontId="0" fillId="0" borderId="0" xfId="110" applyFont="1" applyFill="1" applyBorder="1" applyAlignment="1">
      <alignment horizontal="center" vertical="center" wrapText="1"/>
      <protection/>
    </xf>
    <xf numFmtId="0" fontId="0" fillId="0" borderId="10" xfId="81" applyFont="1" applyFill="1" applyBorder="1" applyAlignment="1">
      <alignment horizontal="left" vertical="center"/>
      <protection/>
    </xf>
    <xf numFmtId="0" fontId="0" fillId="0" borderId="0" xfId="110" applyFont="1" applyFill="1" applyBorder="1" applyAlignment="1">
      <alignment horizontal="center" wrapText="1"/>
      <protection/>
    </xf>
    <xf numFmtId="0" fontId="0" fillId="0" borderId="0" xfId="116">
      <alignment vertical="center"/>
      <protection/>
    </xf>
    <xf numFmtId="0" fontId="0" fillId="0" borderId="0" xfId="116" applyAlignment="1">
      <alignment horizontal="center" vertical="center" wrapText="1"/>
      <protection/>
    </xf>
    <xf numFmtId="177" fontId="0" fillId="0" borderId="0" xfId="116" applyNumberFormat="1" applyAlignment="1">
      <alignment horizontal="center" vertical="center"/>
      <protection/>
    </xf>
    <xf numFmtId="0" fontId="0" fillId="0" borderId="0" xfId="77">
      <alignment vertical="center"/>
      <protection/>
    </xf>
    <xf numFmtId="185" fontId="0" fillId="0" borderId="15" xfId="116" applyNumberFormat="1" applyBorder="1" applyAlignment="1">
      <alignment vertical="center"/>
      <protection/>
    </xf>
    <xf numFmtId="186" fontId="10" fillId="0" borderId="10" xfId="116" applyNumberFormat="1" applyFont="1" applyFill="1" applyBorder="1" applyAlignment="1">
      <alignment horizontal="center" vertical="center" wrapText="1"/>
      <protection/>
    </xf>
    <xf numFmtId="177" fontId="0" fillId="0" borderId="10" xfId="116" applyNumberFormat="1" applyFont="1" applyBorder="1" applyAlignment="1">
      <alignment horizontal="center" vertical="center" wrapText="1"/>
      <protection/>
    </xf>
    <xf numFmtId="185" fontId="20" fillId="0" borderId="10" xfId="112" applyNumberFormat="1" applyFont="1" applyFill="1" applyBorder="1" applyAlignment="1">
      <alignment horizontal="right" vertical="center" wrapText="1"/>
      <protection/>
    </xf>
    <xf numFmtId="185" fontId="10" fillId="0" borderId="10" xfId="112" applyNumberFormat="1" applyFont="1" applyFill="1" applyBorder="1" applyAlignment="1">
      <alignment horizontal="right" vertical="center" wrapText="1"/>
      <protection/>
    </xf>
    <xf numFmtId="0" fontId="0" fillId="0" borderId="10" xfId="116" applyBorder="1">
      <alignment vertical="center"/>
      <protection/>
    </xf>
    <xf numFmtId="185" fontId="10" fillId="0" borderId="10" xfId="116" applyNumberFormat="1" applyFont="1" applyBorder="1" applyAlignment="1">
      <alignment horizontal="right" vertical="center" wrapText="1"/>
      <protection/>
    </xf>
    <xf numFmtId="0" fontId="0" fillId="0" borderId="10" xfId="116" applyFont="1" applyBorder="1">
      <alignment vertical="center"/>
      <protection/>
    </xf>
    <xf numFmtId="0" fontId="0" fillId="0" borderId="10" xfId="116" applyFont="1" applyBorder="1" applyAlignment="1">
      <alignment vertical="center" wrapText="1"/>
      <protection/>
    </xf>
    <xf numFmtId="0" fontId="12" fillId="0" borderId="10" xfId="116" applyFont="1" applyBorder="1">
      <alignment vertical="center"/>
      <protection/>
    </xf>
    <xf numFmtId="177" fontId="0" fillId="0" borderId="10" xfId="116" applyNumberFormat="1" applyFont="1" applyBorder="1" applyAlignment="1">
      <alignment horizontal="right" vertical="center" wrapText="1"/>
      <protection/>
    </xf>
    <xf numFmtId="188" fontId="0" fillId="0" borderId="10" xfId="116" applyNumberFormat="1" applyFont="1" applyBorder="1" applyAlignment="1">
      <alignment horizontal="right" vertical="center" wrapText="1"/>
      <protection/>
    </xf>
    <xf numFmtId="1" fontId="12" fillId="0" borderId="10" xfId="116" applyNumberFormat="1" applyFont="1" applyBorder="1" applyAlignment="1">
      <alignment horizontal="center" vertical="center"/>
      <protection/>
    </xf>
    <xf numFmtId="0" fontId="0" fillId="0" borderId="0" xfId="116" applyFont="1">
      <alignment vertical="center"/>
      <protection/>
    </xf>
    <xf numFmtId="0" fontId="21" fillId="0" borderId="0" xfId="110" applyFill="1">
      <alignment/>
      <protection/>
    </xf>
    <xf numFmtId="179" fontId="21" fillId="0" borderId="0" xfId="110" applyNumberFormat="1" applyFill="1" applyAlignment="1">
      <alignment horizontal="center"/>
      <protection/>
    </xf>
    <xf numFmtId="177" fontId="21" fillId="0" borderId="0" xfId="110" applyNumberFormat="1" applyFill="1" applyAlignment="1">
      <alignment horizontal="center"/>
      <protection/>
    </xf>
    <xf numFmtId="0" fontId="0" fillId="0" borderId="10" xfId="109" applyFont="1" applyFill="1" applyBorder="1" applyAlignment="1">
      <alignment horizontal="center" vertical="center"/>
      <protection/>
    </xf>
    <xf numFmtId="179" fontId="0" fillId="0" borderId="10" xfId="109" applyNumberFormat="1" applyFont="1" applyFill="1" applyBorder="1" applyAlignment="1">
      <alignment horizontal="center" vertical="center" wrapText="1"/>
      <protection/>
    </xf>
    <xf numFmtId="177" fontId="0" fillId="0" borderId="10" xfId="109" applyNumberFormat="1" applyFont="1" applyFill="1" applyBorder="1" applyAlignment="1">
      <alignment horizontal="center" vertical="center" wrapText="1"/>
      <protection/>
    </xf>
    <xf numFmtId="0" fontId="12" fillId="0" borderId="10" xfId="109" applyFont="1" applyFill="1" applyBorder="1" applyAlignment="1">
      <alignment horizontal="left" vertical="center"/>
      <protection/>
    </xf>
    <xf numFmtId="182" fontId="0" fillId="0" borderId="10" xfId="111" applyNumberFormat="1" applyFont="1" applyFill="1" applyBorder="1" applyAlignment="1">
      <alignment vertical="center" wrapText="1"/>
      <protection/>
    </xf>
    <xf numFmtId="177" fontId="0" fillId="0" borderId="10" xfId="112" applyNumberFormat="1" applyFont="1" applyFill="1" applyBorder="1" applyAlignment="1">
      <alignment horizontal="right" vertical="center" wrapText="1"/>
      <protection/>
    </xf>
    <xf numFmtId="0" fontId="0" fillId="0" borderId="10" xfId="109" applyFont="1" applyFill="1" applyBorder="1" applyAlignment="1">
      <alignment horizontal="left" vertical="center"/>
      <protection/>
    </xf>
    <xf numFmtId="182" fontId="0" fillId="0" borderId="10" xfId="111" applyNumberFormat="1" applyFont="1" applyFill="1" applyBorder="1" applyAlignment="1">
      <alignment horizontal="right" vertical="center" wrapText="1"/>
      <protection/>
    </xf>
    <xf numFmtId="0" fontId="0" fillId="0" borderId="0" xfId="99" applyFont="1">
      <alignment/>
      <protection/>
    </xf>
    <xf numFmtId="0" fontId="0" fillId="0" borderId="0" xfId="99">
      <alignment/>
      <protection/>
    </xf>
    <xf numFmtId="0" fontId="0" fillId="27" borderId="0" xfId="99" applyFont="1" applyFill="1">
      <alignment/>
      <protection/>
    </xf>
    <xf numFmtId="0" fontId="0" fillId="27" borderId="0" xfId="99" applyFill="1">
      <alignment/>
      <protection/>
    </xf>
    <xf numFmtId="0" fontId="0" fillId="0" borderId="10" xfId="99" applyFont="1" applyBorder="1" applyAlignment="1">
      <alignment horizontal="center" vertical="center" wrapText="1"/>
      <protection/>
    </xf>
    <xf numFmtId="0" fontId="0" fillId="27" borderId="10" xfId="99" applyFont="1" applyFill="1" applyBorder="1" applyAlignment="1">
      <alignment horizontal="center" vertical="center" wrapText="1"/>
      <protection/>
    </xf>
    <xf numFmtId="0" fontId="12" fillId="0" borderId="10" xfId="99" applyFont="1" applyBorder="1" applyAlignment="1">
      <alignment horizontal="left" vertical="center" wrapText="1"/>
      <protection/>
    </xf>
    <xf numFmtId="178" fontId="20" fillId="0" borderId="10" xfId="156" applyNumberFormat="1" applyFont="1" applyFill="1" applyBorder="1" applyAlignment="1" applyProtection="1">
      <alignment horizontal="right" vertical="center" wrapText="1"/>
      <protection/>
    </xf>
    <xf numFmtId="178" fontId="20" fillId="27" borderId="10" xfId="156" applyNumberFormat="1" applyFont="1" applyFill="1" applyBorder="1" applyAlignment="1" applyProtection="1">
      <alignment horizontal="right" vertical="center" wrapText="1"/>
      <protection/>
    </xf>
    <xf numFmtId="0" fontId="0" fillId="0" borderId="10" xfId="99" applyNumberFormat="1" applyFont="1" applyFill="1" applyBorder="1" applyAlignment="1" applyProtection="1">
      <alignment horizontal="left" vertical="center" wrapText="1"/>
      <protection/>
    </xf>
    <xf numFmtId="178" fontId="10" fillId="27" borderId="10" xfId="156" applyNumberFormat="1" applyFont="1" applyFill="1" applyBorder="1" applyAlignment="1" applyProtection="1">
      <alignment horizontal="right" vertical="center" wrapText="1"/>
      <protection/>
    </xf>
    <xf numFmtId="0" fontId="0" fillId="0" borderId="10" xfId="99" applyFont="1" applyFill="1" applyBorder="1" applyAlignment="1">
      <alignment horizontal="left" vertical="center" wrapText="1"/>
      <protection/>
    </xf>
    <xf numFmtId="0" fontId="12" fillId="0" borderId="10" xfId="99" applyNumberFormat="1" applyFont="1" applyFill="1" applyBorder="1" applyAlignment="1" applyProtection="1">
      <alignment horizontal="left" vertical="center" wrapText="1"/>
      <protection/>
    </xf>
    <xf numFmtId="178" fontId="10" fillId="0" borderId="10" xfId="156" applyNumberFormat="1" applyFont="1" applyFill="1" applyBorder="1" applyAlignment="1" applyProtection="1">
      <alignment horizontal="right" vertical="center" wrapText="1"/>
      <protection/>
    </xf>
    <xf numFmtId="0" fontId="12" fillId="0" borderId="10" xfId="99" applyFont="1" applyFill="1" applyBorder="1" applyAlignment="1">
      <alignment vertical="center" wrapText="1"/>
      <protection/>
    </xf>
    <xf numFmtId="0" fontId="0" fillId="0" borderId="10" xfId="99" applyFont="1" applyFill="1" applyBorder="1" applyAlignment="1">
      <alignment vertical="center" wrapText="1"/>
      <protection/>
    </xf>
    <xf numFmtId="190" fontId="10" fillId="0" borderId="10" xfId="156" applyNumberFormat="1" applyFont="1" applyFill="1" applyBorder="1" applyAlignment="1" applyProtection="1">
      <alignment horizontal="right" vertical="center" wrapText="1"/>
      <protection/>
    </xf>
    <xf numFmtId="0" fontId="12" fillId="0" borderId="10" xfId="99" applyFont="1" applyFill="1" applyBorder="1" applyAlignment="1">
      <alignment horizontal="center" vertical="center" wrapText="1"/>
      <protection/>
    </xf>
    <xf numFmtId="178" fontId="20" fillId="0" borderId="10" xfId="156" applyNumberFormat="1" applyFont="1" applyFill="1" applyBorder="1" applyAlignment="1">
      <alignment horizontal="right" vertical="center" wrapText="1"/>
    </xf>
    <xf numFmtId="177" fontId="10" fillId="27" borderId="0" xfId="156" applyNumberFormat="1" applyFont="1" applyFill="1" applyAlignment="1" applyProtection="1">
      <alignment horizontal="right" vertical="center" wrapText="1"/>
      <protection/>
    </xf>
    <xf numFmtId="0" fontId="0" fillId="27" borderId="0" xfId="0" applyFill="1" applyAlignment="1">
      <alignment vertical="center" wrapText="1"/>
    </xf>
    <xf numFmtId="0" fontId="0" fillId="0" borderId="0" xfId="99" applyBorder="1">
      <alignment/>
      <protection/>
    </xf>
    <xf numFmtId="0" fontId="2" fillId="0" borderId="0" xfId="99" applyFont="1" applyBorder="1" applyAlignment="1">
      <alignment horizontal="center"/>
      <protection/>
    </xf>
    <xf numFmtId="0" fontId="0" fillId="0" borderId="0" xfId="99" applyBorder="1" applyAlignment="1">
      <alignment horizontal="right" vertical="center"/>
      <protection/>
    </xf>
    <xf numFmtId="0" fontId="0" fillId="0" borderId="0" xfId="99" applyFont="1" applyBorder="1" applyAlignment="1">
      <alignment horizontal="center" vertical="center" wrapText="1"/>
      <protection/>
    </xf>
    <xf numFmtId="178" fontId="12" fillId="0" borderId="10" xfId="99" applyNumberFormat="1" applyFont="1" applyBorder="1" applyAlignment="1">
      <alignment horizontal="center" vertical="center" wrapText="1"/>
      <protection/>
    </xf>
    <xf numFmtId="178" fontId="12" fillId="27" borderId="10" xfId="99" applyNumberFormat="1" applyFont="1" applyFill="1" applyBorder="1" applyAlignment="1">
      <alignment horizontal="center" vertical="center" wrapText="1"/>
      <protection/>
    </xf>
    <xf numFmtId="190" fontId="12" fillId="0" borderId="10" xfId="99" applyNumberFormat="1" applyFont="1" applyBorder="1" applyAlignment="1">
      <alignment horizontal="right" vertical="center" wrapText="1"/>
      <protection/>
    </xf>
    <xf numFmtId="0" fontId="0" fillId="0" borderId="10" xfId="99" applyFont="1" applyBorder="1" applyAlignment="1">
      <alignment horizontal="left" vertical="center" wrapText="1"/>
      <protection/>
    </xf>
    <xf numFmtId="178" fontId="0" fillId="0" borderId="10" xfId="99" applyNumberFormat="1" applyFont="1" applyBorder="1" applyAlignment="1">
      <alignment horizontal="right" vertical="center" wrapText="1"/>
      <protection/>
    </xf>
    <xf numFmtId="178" fontId="0" fillId="27" borderId="10" xfId="99" applyNumberFormat="1" applyFont="1" applyFill="1" applyBorder="1" applyAlignment="1">
      <alignment horizontal="right" vertical="center" wrapText="1"/>
      <protection/>
    </xf>
    <xf numFmtId="190" fontId="0" fillId="0" borderId="10" xfId="99" applyNumberFormat="1" applyFont="1" applyBorder="1" applyAlignment="1">
      <alignment horizontal="right" vertical="center" wrapText="1"/>
      <protection/>
    </xf>
    <xf numFmtId="190" fontId="0" fillId="0" borderId="0" xfId="99" applyNumberFormat="1" applyFont="1" applyBorder="1" applyAlignment="1">
      <alignment horizontal="right" vertical="center" wrapText="1"/>
      <protection/>
    </xf>
    <xf numFmtId="191" fontId="0" fillId="0" borderId="0" xfId="99" applyNumberFormat="1">
      <alignment/>
      <protection/>
    </xf>
    <xf numFmtId="0" fontId="0" fillId="0" borderId="10" xfId="99" applyFont="1" applyBorder="1" applyAlignment="1">
      <alignment vertical="center" wrapText="1"/>
      <protection/>
    </xf>
    <xf numFmtId="178" fontId="0" fillId="0" borderId="10" xfId="98" applyNumberFormat="1" applyFont="1" applyBorder="1" applyAlignment="1">
      <alignment horizontal="right" vertical="center" wrapText="1"/>
      <protection/>
    </xf>
    <xf numFmtId="178" fontId="0" fillId="27" borderId="10" xfId="98" applyNumberFormat="1" applyFont="1" applyFill="1" applyBorder="1" applyAlignment="1">
      <alignment horizontal="right" vertical="center" wrapText="1"/>
      <protection/>
    </xf>
    <xf numFmtId="178" fontId="0" fillId="0" borderId="10" xfId="99" applyNumberFormat="1" applyFont="1" applyBorder="1" applyAlignment="1">
      <alignment vertical="center" wrapText="1"/>
      <protection/>
    </xf>
    <xf numFmtId="0" fontId="12" fillId="0" borderId="10" xfId="99" applyNumberFormat="1" applyFont="1" applyBorder="1" applyAlignment="1">
      <alignment horizontal="left" vertical="center" wrapText="1"/>
      <protection/>
    </xf>
    <xf numFmtId="178" fontId="73" fillId="0" borderId="10" xfId="154" applyNumberFormat="1" applyFont="1" applyFill="1" applyBorder="1" applyAlignment="1">
      <alignment horizontal="right" vertical="center" wrapText="1"/>
    </xf>
    <xf numFmtId="178" fontId="12" fillId="27" borderId="10" xfId="154" applyNumberFormat="1" applyFont="1" applyFill="1" applyBorder="1" applyAlignment="1">
      <alignment horizontal="right" vertical="center" wrapText="1"/>
    </xf>
    <xf numFmtId="180" fontId="0" fillId="0" borderId="0" xfId="99" applyNumberFormat="1" applyFont="1" applyBorder="1" applyAlignment="1">
      <alignment horizontal="right" vertical="center" wrapText="1"/>
      <protection/>
    </xf>
    <xf numFmtId="180" fontId="0" fillId="0" borderId="0" xfId="99" applyNumberFormat="1">
      <alignment/>
      <protection/>
    </xf>
    <xf numFmtId="0" fontId="12" fillId="0" borderId="10" xfId="99" applyFont="1" applyBorder="1" applyAlignment="1">
      <alignment vertical="center" wrapText="1"/>
      <protection/>
    </xf>
    <xf numFmtId="178" fontId="73" fillId="0" borderId="10" xfId="156" applyNumberFormat="1" applyFont="1" applyFill="1" applyBorder="1" applyAlignment="1">
      <alignment horizontal="right" vertical="center" wrapText="1"/>
    </xf>
    <xf numFmtId="0" fontId="0" fillId="0" borderId="10" xfId="99" applyNumberFormat="1" applyFont="1" applyBorder="1" applyAlignment="1">
      <alignment vertical="center" wrapText="1"/>
      <protection/>
    </xf>
    <xf numFmtId="178" fontId="74" fillId="0" borderId="10" xfId="156" applyNumberFormat="1" applyFont="1" applyFill="1" applyBorder="1" applyAlignment="1">
      <alignment horizontal="right" vertical="center" wrapText="1"/>
    </xf>
    <xf numFmtId="0" fontId="12" fillId="0" borderId="10" xfId="99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9" fontId="75" fillId="27" borderId="10" xfId="0" applyNumberFormat="1" applyFont="1" applyFill="1" applyBorder="1" applyAlignment="1">
      <alignment vertical="center" wrapText="1"/>
    </xf>
    <xf numFmtId="179" fontId="11" fillId="0" borderId="0" xfId="91" applyNumberFormat="1" applyFont="1" applyAlignment="1">
      <alignment vertical="center" wrapText="1"/>
      <protection/>
    </xf>
    <xf numFmtId="0" fontId="0" fillId="0" borderId="0" xfId="0" applyAlignment="1">
      <alignment horizontal="center"/>
    </xf>
    <xf numFmtId="179" fontId="15" fillId="0" borderId="0" xfId="91" applyNumberFormat="1" applyFont="1" applyAlignment="1">
      <alignment vertical="center" wrapText="1"/>
      <protection/>
    </xf>
    <xf numFmtId="179" fontId="11" fillId="0" borderId="0" xfId="91" applyNumberFormat="1" applyFont="1" applyAlignment="1">
      <alignment horizontal="center" vertical="center" wrapText="1"/>
      <protection/>
    </xf>
    <xf numFmtId="179" fontId="11" fillId="0" borderId="0" xfId="0" applyNumberFormat="1" applyFont="1" applyAlignment="1">
      <alignment vertical="center" wrapText="1"/>
    </xf>
    <xf numFmtId="179" fontId="22" fillId="0" borderId="0" xfId="0" applyNumberFormat="1" applyFont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25" fillId="0" borderId="0" xfId="91" applyNumberFormat="1" applyFont="1" applyAlignment="1">
      <alignment vertical="center" wrapText="1"/>
      <protection/>
    </xf>
    <xf numFmtId="179" fontId="0" fillId="0" borderId="0" xfId="91" applyNumberFormat="1" applyAlignment="1">
      <alignment vertical="center" wrapText="1"/>
      <protection/>
    </xf>
    <xf numFmtId="179" fontId="26" fillId="0" borderId="0" xfId="91" applyNumberFormat="1" applyFont="1" applyBorder="1" applyAlignment="1">
      <alignment horizontal="left" vertical="center" wrapText="1"/>
      <protection/>
    </xf>
    <xf numFmtId="179" fontId="27" fillId="0" borderId="0" xfId="91" applyNumberFormat="1" applyFont="1" applyBorder="1" applyAlignment="1">
      <alignment horizontal="left" vertical="center" wrapText="1"/>
      <protection/>
    </xf>
    <xf numFmtId="179" fontId="14" fillId="0" borderId="0" xfId="91" applyNumberFormat="1" applyFont="1" applyBorder="1" applyAlignment="1">
      <alignment vertical="center" wrapText="1"/>
      <protection/>
    </xf>
    <xf numFmtId="179" fontId="0" fillId="0" borderId="0" xfId="91" applyNumberFormat="1" applyBorder="1" applyAlignment="1">
      <alignment vertical="center" wrapText="1"/>
      <protection/>
    </xf>
    <xf numFmtId="179" fontId="0" fillId="0" borderId="0" xfId="91" applyNumberFormat="1" applyFont="1" applyBorder="1" applyAlignment="1">
      <alignment vertical="center" wrapText="1"/>
      <protection/>
    </xf>
    <xf numFmtId="179" fontId="0" fillId="0" borderId="0" xfId="91" applyNumberFormat="1" applyFont="1" applyAlignment="1">
      <alignment vertical="center" wrapText="1"/>
      <protection/>
    </xf>
    <xf numFmtId="9" fontId="0" fillId="0" borderId="0" xfId="43" applyFont="1" applyAlignment="1">
      <alignment vertical="center" wrapText="1"/>
    </xf>
    <xf numFmtId="188" fontId="0" fillId="0" borderId="0" xfId="44" applyNumberFormat="1" applyFont="1" applyAlignment="1">
      <alignment vertical="center" wrapText="1"/>
    </xf>
    <xf numFmtId="0" fontId="15" fillId="0" borderId="0" xfId="80" applyFont="1" applyAlignment="1">
      <alignment vertical="center"/>
      <protection/>
    </xf>
    <xf numFmtId="0" fontId="0" fillId="0" borderId="0" xfId="80" applyAlignment="1">
      <alignment vertical="center"/>
      <protection/>
    </xf>
    <xf numFmtId="179" fontId="15" fillId="0" borderId="0" xfId="80" applyNumberFormat="1" applyFont="1" applyFill="1" applyAlignment="1">
      <alignment horizontal="left" vertical="center"/>
      <protection/>
    </xf>
    <xf numFmtId="0" fontId="28" fillId="0" borderId="0" xfId="115" applyFont="1">
      <alignment vertical="center"/>
      <protection/>
    </xf>
    <xf numFmtId="0" fontId="29" fillId="0" borderId="0" xfId="115" applyAlignment="1">
      <alignment horizontal="center" vertical="center"/>
      <protection/>
    </xf>
    <xf numFmtId="0" fontId="29" fillId="0" borderId="0" xfId="115">
      <alignment vertical="center"/>
      <protection/>
    </xf>
    <xf numFmtId="0" fontId="10" fillId="0" borderId="10" xfId="115" applyFont="1" applyBorder="1" applyAlignment="1">
      <alignment horizontal="center" vertical="center"/>
      <protection/>
    </xf>
    <xf numFmtId="0" fontId="10" fillId="0" borderId="10" xfId="115" applyFont="1" applyBorder="1">
      <alignment vertical="center"/>
      <protection/>
    </xf>
    <xf numFmtId="41" fontId="11" fillId="0" borderId="10" xfId="159" applyNumberFormat="1" applyFont="1" applyFill="1" applyBorder="1" applyAlignment="1" applyProtection="1">
      <alignment horizontal="right" vertical="center" wrapText="1"/>
      <protection/>
    </xf>
    <xf numFmtId="0" fontId="10" fillId="0" borderId="10" xfId="115" applyFont="1" applyFill="1" applyBorder="1" applyAlignment="1">
      <alignment horizontal="center" vertical="center"/>
      <protection/>
    </xf>
    <xf numFmtId="0" fontId="10" fillId="0" borderId="10" xfId="115" applyFont="1" applyFill="1" applyBorder="1">
      <alignment vertical="center"/>
      <protection/>
    </xf>
    <xf numFmtId="0" fontId="77" fillId="0" borderId="10" xfId="115" applyFont="1" applyFill="1" applyBorder="1" applyAlignment="1">
      <alignment horizontal="center" vertical="center" wrapText="1"/>
      <protection/>
    </xf>
    <xf numFmtId="0" fontId="30" fillId="0" borderId="10" xfId="115" applyFont="1" applyFill="1" applyBorder="1" applyAlignment="1">
      <alignment horizontal="center" vertical="center" wrapText="1"/>
      <protection/>
    </xf>
    <xf numFmtId="0" fontId="22" fillId="0" borderId="10" xfId="115" applyFont="1" applyFill="1" applyBorder="1">
      <alignment vertical="center"/>
      <protection/>
    </xf>
    <xf numFmtId="0" fontId="31" fillId="0" borderId="0" xfId="115" applyFont="1">
      <alignment vertical="center"/>
      <protection/>
    </xf>
    <xf numFmtId="0" fontId="0" fillId="0" borderId="0" xfId="80" applyAlignment="1" applyProtection="1">
      <alignment vertical="center"/>
      <protection locked="0"/>
    </xf>
    <xf numFmtId="4" fontId="0" fillId="0" borderId="0" xfId="80" applyNumberFormat="1" applyAlignment="1">
      <alignment vertical="center"/>
      <protection/>
    </xf>
    <xf numFmtId="14" fontId="0" fillId="0" borderId="0" xfId="80" applyNumberFormat="1" applyAlignment="1">
      <alignment vertical="center"/>
      <protection/>
    </xf>
    <xf numFmtId="0" fontId="0" fillId="0" borderId="0" xfId="88" applyAlignment="1">
      <alignment vertical="center"/>
      <protection/>
    </xf>
    <xf numFmtId="0" fontId="74" fillId="0" borderId="0" xfId="88" applyFont="1" applyAlignment="1">
      <alignment vertical="center"/>
      <protection/>
    </xf>
    <xf numFmtId="0" fontId="13" fillId="0" borderId="0" xfId="88" applyFont="1" applyAlignment="1">
      <alignment vertical="center" wrapText="1"/>
      <protection/>
    </xf>
    <xf numFmtId="0" fontId="78" fillId="0" borderId="0" xfId="88" applyFont="1" applyAlignment="1">
      <alignment vertical="center" wrapText="1"/>
      <protection/>
    </xf>
    <xf numFmtId="0" fontId="16" fillId="0" borderId="0" xfId="88" applyFont="1" applyAlignment="1">
      <alignment vertical="center" wrapText="1"/>
      <protection/>
    </xf>
    <xf numFmtId="0" fontId="18" fillId="0" borderId="0" xfId="88" applyFont="1" applyAlignment="1">
      <alignment horizontal="center" vertical="center" wrapText="1"/>
      <protection/>
    </xf>
    <xf numFmtId="0" fontId="79" fillId="0" borderId="0" xfId="88" applyFont="1" applyAlignment="1">
      <alignment horizontal="center" vertical="center" wrapText="1"/>
      <protection/>
    </xf>
    <xf numFmtId="0" fontId="75" fillId="0" borderId="10" xfId="88" applyFont="1" applyBorder="1" applyAlignment="1">
      <alignment horizontal="center" vertical="center" wrapText="1"/>
      <protection/>
    </xf>
    <xf numFmtId="0" fontId="80" fillId="0" borderId="10" xfId="88" applyNumberFormat="1" applyFont="1" applyFill="1" applyBorder="1" applyAlignment="1" applyProtection="1">
      <alignment horizontal="left" vertical="center" wrapText="1"/>
      <protection/>
    </xf>
    <xf numFmtId="179" fontId="81" fillId="0" borderId="10" xfId="88" applyNumberFormat="1" applyFont="1" applyFill="1" applyBorder="1" applyAlignment="1" applyProtection="1">
      <alignment horizontal="center" vertical="center" wrapText="1"/>
      <protection/>
    </xf>
    <xf numFmtId="179" fontId="80" fillId="0" borderId="10" xfId="88" applyNumberFormat="1" applyFont="1" applyFill="1" applyBorder="1" applyAlignment="1" applyProtection="1">
      <alignment horizontal="center" vertical="center" wrapText="1"/>
      <protection/>
    </xf>
    <xf numFmtId="177" fontId="80" fillId="0" borderId="10" xfId="88" applyNumberFormat="1" applyFont="1" applyFill="1" applyBorder="1" applyAlignment="1" applyProtection="1">
      <alignment horizontal="center" vertical="center" wrapText="1"/>
      <protection/>
    </xf>
    <xf numFmtId="0" fontId="75" fillId="0" borderId="10" xfId="88" applyNumberFormat="1" applyFont="1" applyFill="1" applyBorder="1" applyAlignment="1" applyProtection="1">
      <alignment horizontal="left" vertical="center" wrapText="1"/>
      <protection/>
    </xf>
    <xf numFmtId="179" fontId="82" fillId="0" borderId="10" xfId="88" applyNumberFormat="1" applyFont="1" applyFill="1" applyBorder="1" applyAlignment="1" applyProtection="1">
      <alignment horizontal="center" vertical="center" wrapText="1"/>
      <protection/>
    </xf>
    <xf numFmtId="177" fontId="82" fillId="0" borderId="10" xfId="88" applyNumberFormat="1" applyFont="1" applyFill="1" applyBorder="1" applyAlignment="1" applyProtection="1">
      <alignment horizontal="center" vertical="center" wrapText="1"/>
      <protection/>
    </xf>
    <xf numFmtId="179" fontId="0" fillId="0" borderId="0" xfId="88" applyNumberFormat="1" applyAlignment="1">
      <alignment vertical="center"/>
      <protection/>
    </xf>
    <xf numFmtId="0" fontId="82" fillId="0" borderId="10" xfId="88" applyNumberFormat="1" applyFont="1" applyFill="1" applyBorder="1" applyAlignment="1" applyProtection="1">
      <alignment horizontal="left" vertical="center" wrapText="1"/>
      <protection/>
    </xf>
    <xf numFmtId="179" fontId="83" fillId="0" borderId="10" xfId="88" applyNumberFormat="1" applyFont="1" applyFill="1" applyBorder="1" applyAlignment="1" applyProtection="1">
      <alignment horizontal="center" vertical="center" wrapText="1"/>
      <protection/>
    </xf>
    <xf numFmtId="0" fontId="81" fillId="0" borderId="10" xfId="88" applyNumberFormat="1" applyFont="1" applyFill="1" applyBorder="1" applyAlignment="1" applyProtection="1">
      <alignment horizontal="left" vertical="center" wrapText="1"/>
      <protection/>
    </xf>
    <xf numFmtId="0" fontId="83" fillId="0" borderId="10" xfId="88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0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83" fontId="16" fillId="0" borderId="0" xfId="0" applyNumberFormat="1" applyFont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183" fontId="80" fillId="0" borderId="10" xfId="0" applyNumberFormat="1" applyFont="1" applyFill="1" applyBorder="1" applyAlignment="1" applyProtection="1">
      <alignment horizontal="center" vertical="center" wrapText="1"/>
      <protection/>
    </xf>
    <xf numFmtId="183" fontId="82" fillId="0" borderId="10" xfId="0" applyNumberFormat="1" applyFont="1" applyFill="1" applyBorder="1" applyAlignment="1" applyProtection="1">
      <alignment horizontal="center" vertical="center" wrapText="1"/>
      <protection/>
    </xf>
    <xf numFmtId="183" fontId="83" fillId="0" borderId="10" xfId="0" applyNumberFormat="1" applyFont="1" applyFill="1" applyBorder="1" applyAlignment="1" applyProtection="1">
      <alignment horizontal="center" vertical="center" wrapText="1"/>
      <protection/>
    </xf>
    <xf numFmtId="183" fontId="81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27" borderId="10" xfId="0" applyFont="1" applyFill="1" applyBorder="1" applyAlignment="1">
      <alignment vertical="center" wrapText="1"/>
    </xf>
    <xf numFmtId="0" fontId="0" fillId="0" borderId="0" xfId="81" applyFont="1" applyFill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0" fillId="0" borderId="0" xfId="110" applyFont="1" applyFill="1" applyAlignment="1">
      <alignment vertical="center"/>
      <protection/>
    </xf>
    <xf numFmtId="0" fontId="0" fillId="0" borderId="0" xfId="116" applyAlignment="1">
      <alignment vertical="center"/>
      <protection/>
    </xf>
    <xf numFmtId="185" fontId="0" fillId="0" borderId="0" xfId="116" applyNumberFormat="1" applyBorder="1" applyAlignment="1">
      <alignment horizontal="center" vertical="center" wrapText="1"/>
      <protection/>
    </xf>
    <xf numFmtId="0" fontId="0" fillId="0" borderId="11" xfId="116" applyFont="1" applyBorder="1" applyAlignment="1">
      <alignment horizontal="center" vertical="center"/>
      <protection/>
    </xf>
    <xf numFmtId="0" fontId="12" fillId="0" borderId="11" xfId="116" applyFont="1" applyBorder="1" applyAlignment="1">
      <alignment horizontal="left" vertical="center"/>
      <protection/>
    </xf>
    <xf numFmtId="192" fontId="20" fillId="0" borderId="10" xfId="112" applyNumberFormat="1" applyFont="1" applyFill="1" applyBorder="1" applyAlignment="1">
      <alignment horizontal="right" vertical="center" wrapText="1"/>
      <protection/>
    </xf>
    <xf numFmtId="0" fontId="0" fillId="0" borderId="11" xfId="116" applyFont="1" applyBorder="1" applyAlignment="1">
      <alignment horizontal="left" vertical="center"/>
      <protection/>
    </xf>
    <xf numFmtId="182" fontId="10" fillId="0" borderId="10" xfId="112" applyNumberFormat="1" applyFont="1" applyFill="1" applyBorder="1" applyAlignment="1">
      <alignment horizontal="right" vertical="center" wrapText="1"/>
      <protection/>
    </xf>
    <xf numFmtId="185" fontId="10" fillId="27" borderId="10" xfId="112" applyNumberFormat="1" applyFont="1" applyFill="1" applyBorder="1" applyAlignment="1">
      <alignment horizontal="right" vertical="center" wrapText="1"/>
      <protection/>
    </xf>
    <xf numFmtId="0" fontId="0" fillId="0" borderId="0" xfId="116" applyFont="1" applyAlignment="1">
      <alignment vertical="center"/>
      <protection/>
    </xf>
    <xf numFmtId="0" fontId="0" fillId="0" borderId="0" xfId="112" applyAlignment="1">
      <alignment vertical="center" wrapText="1"/>
      <protection/>
    </xf>
    <xf numFmtId="0" fontId="0" fillId="0" borderId="0" xfId="106" applyAlignment="1">
      <alignment vertical="center"/>
      <protection/>
    </xf>
    <xf numFmtId="0" fontId="0" fillId="0" borderId="0" xfId="111" applyAlignment="1">
      <alignment vertical="center"/>
      <protection/>
    </xf>
    <xf numFmtId="0" fontId="21" fillId="0" borderId="0" xfId="110" applyFill="1" applyAlignment="1">
      <alignment vertical="center"/>
      <protection/>
    </xf>
    <xf numFmtId="179" fontId="0" fillId="0" borderId="0" xfId="110" applyNumberFormat="1" applyFont="1" applyFill="1" applyAlignment="1">
      <alignment horizontal="center"/>
      <protection/>
    </xf>
    <xf numFmtId="182" fontId="12" fillId="0" borderId="10" xfId="111" applyNumberFormat="1" applyFont="1" applyFill="1" applyBorder="1" applyAlignment="1">
      <alignment vertical="center" wrapText="1"/>
      <protection/>
    </xf>
    <xf numFmtId="177" fontId="12" fillId="0" borderId="10" xfId="111" applyNumberFormat="1" applyFont="1" applyFill="1" applyBorder="1" applyAlignment="1">
      <alignment horizontal="right" vertical="center" wrapText="1"/>
      <protection/>
    </xf>
    <xf numFmtId="189" fontId="10" fillId="0" borderId="10" xfId="111" applyNumberFormat="1" applyFont="1" applyFill="1" applyBorder="1" applyAlignment="1">
      <alignment horizontal="left" vertical="center" wrapText="1"/>
      <protection/>
    </xf>
    <xf numFmtId="177" fontId="0" fillId="0" borderId="10" xfId="111" applyNumberFormat="1" applyFont="1" applyFill="1" applyBorder="1" applyAlignment="1">
      <alignment horizontal="right" vertical="center" wrapText="1"/>
      <protection/>
    </xf>
    <xf numFmtId="189" fontId="0" fillId="0" borderId="10" xfId="111" applyNumberFormat="1" applyFont="1" applyFill="1" applyBorder="1" applyAlignment="1">
      <alignment horizontal="left" vertical="center" wrapText="1"/>
      <protection/>
    </xf>
    <xf numFmtId="189" fontId="12" fillId="0" borderId="10" xfId="111" applyNumberFormat="1" applyFont="1" applyFill="1" applyBorder="1" applyAlignment="1">
      <alignment horizontal="left" vertical="center" wrapText="1"/>
      <protection/>
    </xf>
    <xf numFmtId="185" fontId="0" fillId="0" borderId="10" xfId="111" applyNumberFormat="1" applyFont="1" applyFill="1" applyBorder="1" applyAlignment="1">
      <alignment horizontal="right" vertical="center" wrapText="1"/>
      <protection/>
    </xf>
    <xf numFmtId="189" fontId="12" fillId="0" borderId="10" xfId="111" applyNumberFormat="1" applyFont="1" applyFill="1" applyBorder="1" applyAlignment="1">
      <alignment horizontal="center" vertical="center" wrapText="1"/>
      <protection/>
    </xf>
    <xf numFmtId="182" fontId="12" fillId="0" borderId="10" xfId="111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27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177" fontId="0" fillId="27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27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3" fontId="0" fillId="0" borderId="10" xfId="0" applyNumberFormat="1" applyFont="1" applyFill="1" applyBorder="1" applyAlignment="1">
      <alignment horizontal="center" vertical="center" wrapText="1"/>
    </xf>
    <xf numFmtId="177" fontId="0" fillId="27" borderId="10" xfId="0" applyNumberFormat="1" applyFont="1" applyFill="1" applyBorder="1" applyAlignment="1">
      <alignment horizontal="center" vertical="center" wrapText="1"/>
    </xf>
    <xf numFmtId="183" fontId="0" fillId="0" borderId="10" xfId="99" applyNumberFormat="1" applyFont="1" applyBorder="1" applyAlignment="1">
      <alignment horizontal="center" vertical="center" wrapText="1"/>
      <protection/>
    </xf>
    <xf numFmtId="180" fontId="75" fillId="27" borderId="10" xfId="90" applyNumberFormat="1" applyFont="1" applyFill="1" applyBorder="1" applyAlignment="1">
      <alignment vertical="center" wrapText="1"/>
      <protection/>
    </xf>
    <xf numFmtId="3" fontId="0" fillId="0" borderId="10" xfId="154" applyNumberFormat="1" applyFont="1" applyFill="1" applyBorder="1" applyAlignment="1" applyProtection="1">
      <alignment horizontal="right" vertical="center" wrapText="1"/>
      <protection/>
    </xf>
    <xf numFmtId="3" fontId="0" fillId="27" borderId="10" xfId="154" applyNumberFormat="1" applyFont="1" applyFill="1" applyBorder="1" applyAlignment="1" applyProtection="1">
      <alignment horizontal="right" vertical="center" wrapText="1"/>
      <protection/>
    </xf>
    <xf numFmtId="183" fontId="0" fillId="0" borderId="10" xfId="154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180" fontId="75" fillId="27" borderId="10" xfId="90" applyNumberFormat="1" applyFont="1" applyFill="1" applyBorder="1" applyAlignment="1">
      <alignment horizontal="left" vertical="center" wrapText="1" indent="1"/>
      <protection/>
    </xf>
    <xf numFmtId="3" fontId="0" fillId="27" borderId="10" xfId="0" applyNumberFormat="1" applyFont="1" applyFill="1" applyBorder="1" applyAlignment="1">
      <alignment horizontal="right" vertical="center"/>
    </xf>
    <xf numFmtId="179" fontId="0" fillId="27" borderId="10" xfId="0" applyNumberFormat="1" applyFont="1" applyFill="1" applyBorder="1" applyAlignment="1">
      <alignment horizontal="right" vertical="center"/>
    </xf>
    <xf numFmtId="177" fontId="0" fillId="27" borderId="10" xfId="0" applyNumberFormat="1" applyFont="1" applyFill="1" applyBorder="1" applyAlignment="1">
      <alignment horizontal="right" vertical="center"/>
    </xf>
    <xf numFmtId="177" fontId="0" fillId="27" borderId="10" xfId="154" applyNumberFormat="1" applyFont="1" applyFill="1" applyBorder="1" applyAlignment="1" applyProtection="1">
      <alignment horizontal="right" vertical="center" wrapText="1"/>
      <protection/>
    </xf>
    <xf numFmtId="177" fontId="0" fillId="0" borderId="10" xfId="99" applyNumberFormat="1" applyFont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/>
    </xf>
    <xf numFmtId="183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83" fontId="0" fillId="27" borderId="10" xfId="154" applyNumberFormat="1" applyFont="1" applyFill="1" applyBorder="1" applyAlignment="1" applyProtection="1">
      <alignment horizontal="right" vertical="center" wrapText="1"/>
      <protection/>
    </xf>
    <xf numFmtId="180" fontId="82" fillId="27" borderId="10" xfId="90" applyNumberFormat="1" applyFont="1" applyFill="1" applyBorder="1" applyAlignment="1">
      <alignment horizontal="left" vertical="center" wrapText="1" indent="1"/>
      <protection/>
    </xf>
    <xf numFmtId="183" fontId="0" fillId="27" borderId="10" xfId="0" applyNumberFormat="1" applyFont="1" applyFill="1" applyBorder="1" applyAlignment="1">
      <alignment horizontal="right" vertical="center"/>
    </xf>
    <xf numFmtId="180" fontId="75" fillId="27" borderId="10" xfId="90" applyNumberFormat="1" applyFont="1" applyFill="1" applyBorder="1" applyAlignment="1">
      <alignment horizontal="left" vertical="center" indent="1"/>
      <protection/>
    </xf>
    <xf numFmtId="0" fontId="0" fillId="27" borderId="10" xfId="0" applyFont="1" applyFill="1" applyBorder="1" applyAlignment="1">
      <alignment/>
    </xf>
    <xf numFmtId="180" fontId="75" fillId="27" borderId="10" xfId="92" applyNumberFormat="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3" fontId="12" fillId="0" borderId="10" xfId="154" applyNumberFormat="1" applyFont="1" applyFill="1" applyBorder="1" applyAlignment="1" applyProtection="1">
      <alignment horizontal="right" vertical="center" wrapText="1"/>
      <protection/>
    </xf>
    <xf numFmtId="3" fontId="12" fillId="27" borderId="10" xfId="154" applyNumberFormat="1" applyFont="1" applyFill="1" applyBorder="1" applyAlignment="1" applyProtection="1">
      <alignment horizontal="right" vertical="center" wrapText="1"/>
      <protection/>
    </xf>
    <xf numFmtId="183" fontId="12" fillId="0" borderId="10" xfId="154" applyNumberFormat="1" applyFont="1" applyFill="1" applyBorder="1" applyAlignment="1" applyProtection="1">
      <alignment horizontal="right" vertical="center" wrapText="1"/>
      <protection/>
    </xf>
    <xf numFmtId="0" fontId="15" fillId="0" borderId="0" xfId="99" applyFont="1">
      <alignment/>
      <protection/>
    </xf>
    <xf numFmtId="0" fontId="12" fillId="0" borderId="0" xfId="99" applyFont="1">
      <alignment/>
      <protection/>
    </xf>
    <xf numFmtId="177" fontId="0" fillId="27" borderId="0" xfId="99" applyNumberFormat="1" applyFont="1" applyFill="1">
      <alignment/>
      <protection/>
    </xf>
    <xf numFmtId="177" fontId="20" fillId="27" borderId="10" xfId="156" applyNumberFormat="1" applyFont="1" applyFill="1" applyBorder="1" applyAlignment="1" applyProtection="1">
      <alignment horizontal="right" vertical="center" wrapText="1"/>
      <protection/>
    </xf>
    <xf numFmtId="178" fontId="0" fillId="28" borderId="0" xfId="99" applyNumberFormat="1" applyFill="1">
      <alignment/>
      <protection/>
    </xf>
    <xf numFmtId="177" fontId="10" fillId="27" borderId="10" xfId="156" applyNumberFormat="1" applyFont="1" applyFill="1" applyBorder="1" applyAlignment="1" applyProtection="1">
      <alignment horizontal="right" vertical="center" wrapText="1"/>
      <protection/>
    </xf>
    <xf numFmtId="177" fontId="20" fillId="0" borderId="10" xfId="156" applyNumberFormat="1" applyFont="1" applyFill="1" applyBorder="1" applyAlignment="1" applyProtection="1">
      <alignment horizontal="right" vertical="center" wrapText="1"/>
      <protection/>
    </xf>
    <xf numFmtId="178" fontId="10" fillId="0" borderId="10" xfId="156" applyNumberFormat="1" applyFont="1" applyFill="1" applyBorder="1" applyAlignment="1">
      <alignment horizontal="right" vertical="center" wrapText="1"/>
    </xf>
    <xf numFmtId="178" fontId="0" fillId="0" borderId="0" xfId="99" applyNumberFormat="1" applyFont="1">
      <alignment/>
      <protection/>
    </xf>
    <xf numFmtId="178" fontId="12" fillId="0" borderId="0" xfId="99" applyNumberFormat="1" applyFont="1">
      <alignment/>
      <protection/>
    </xf>
    <xf numFmtId="0" fontId="11" fillId="0" borderId="0" xfId="167">
      <alignment/>
      <protection/>
    </xf>
    <xf numFmtId="0" fontId="15" fillId="0" borderId="0" xfId="167" applyFont="1">
      <alignment/>
      <protection/>
    </xf>
    <xf numFmtId="178" fontId="0" fillId="0" borderId="10" xfId="98" applyNumberFormat="1" applyFont="1" applyFill="1" applyBorder="1" applyAlignment="1">
      <alignment horizontal="right" vertical="center" wrapText="1"/>
      <protection/>
    </xf>
    <xf numFmtId="190" fontId="0" fillId="0" borderId="10" xfId="99" applyNumberFormat="1" applyFont="1" applyFill="1" applyBorder="1" applyAlignment="1">
      <alignment horizontal="right" vertical="center" wrapText="1"/>
      <protection/>
    </xf>
    <xf numFmtId="178" fontId="84" fillId="0" borderId="10" xfId="156" applyNumberFormat="1" applyFont="1" applyFill="1" applyBorder="1" applyAlignment="1">
      <alignment horizontal="right" vertical="center" wrapText="1"/>
    </xf>
    <xf numFmtId="190" fontId="74" fillId="0" borderId="10" xfId="99" applyNumberFormat="1" applyFont="1" applyFill="1" applyBorder="1" applyAlignment="1">
      <alignment horizontal="right" vertical="center" wrapText="1"/>
      <protection/>
    </xf>
    <xf numFmtId="0" fontId="0" fillId="28" borderId="0" xfId="0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9" fontId="12" fillId="0" borderId="10" xfId="0" applyNumberFormat="1" applyFont="1" applyFill="1" applyBorder="1" applyAlignment="1">
      <alignment vertical="center" wrapText="1"/>
    </xf>
    <xf numFmtId="179" fontId="12" fillId="27" borderId="10" xfId="0" applyNumberFormat="1" applyFont="1" applyFill="1" applyBorder="1" applyAlignment="1">
      <alignment vertical="center" wrapText="1"/>
    </xf>
    <xf numFmtId="177" fontId="12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179" fontId="0" fillId="27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27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28" borderId="0" xfId="0" applyFont="1" applyFill="1" applyAlignment="1">
      <alignment vertical="center" wrapText="1"/>
    </xf>
    <xf numFmtId="0" fontId="0" fillId="28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indent="4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 indent="2"/>
      <protection/>
    </xf>
    <xf numFmtId="0" fontId="24" fillId="0" borderId="11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indent="2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0" fillId="0" borderId="11" xfId="113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79" fontId="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12" xfId="154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154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78" fontId="0" fillId="0" borderId="12" xfId="154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178" fontId="10" fillId="0" borderId="10" xfId="15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90" fontId="0" fillId="0" borderId="10" xfId="154" applyNumberFormat="1" applyFont="1" applyFill="1" applyBorder="1" applyAlignment="1" applyProtection="1">
      <alignment horizontal="right" vertical="center" wrapText="1"/>
      <protection/>
    </xf>
    <xf numFmtId="190" fontId="0" fillId="0" borderId="0" xfId="154" applyNumberFormat="1" applyFont="1" applyFill="1" applyBorder="1" applyAlignment="1" applyProtection="1">
      <alignment horizontal="right" vertical="center" wrapText="1"/>
      <protection/>
    </xf>
    <xf numFmtId="178" fontId="0" fillId="0" borderId="0" xfId="154" applyNumberFormat="1" applyFont="1" applyBorder="1" applyAlignment="1">
      <alignment horizontal="right" vertical="center" wrapText="1"/>
    </xf>
    <xf numFmtId="178" fontId="0" fillId="0" borderId="0" xfId="154" applyNumberFormat="1" applyFont="1" applyFill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Font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87" fillId="0" borderId="15" xfId="0" applyFont="1" applyBorder="1" applyAlignment="1">
      <alignment horizontal="center" vertical="center" wrapText="1"/>
    </xf>
    <xf numFmtId="179" fontId="88" fillId="0" borderId="10" xfId="91" applyNumberFormat="1" applyFont="1" applyBorder="1" applyAlignment="1">
      <alignment vertical="center" wrapText="1"/>
      <protection/>
    </xf>
    <xf numFmtId="179" fontId="87" fillId="0" borderId="10" xfId="91" applyNumberFormat="1" applyFont="1" applyFill="1" applyBorder="1" applyAlignment="1" applyProtection="1">
      <alignment vertical="center" wrapText="1"/>
      <protection/>
    </xf>
    <xf numFmtId="179" fontId="87" fillId="0" borderId="10" xfId="107" applyNumberFormat="1" applyFont="1" applyFill="1" applyBorder="1" applyAlignment="1" applyProtection="1">
      <alignment vertical="center" wrapText="1"/>
      <protection/>
    </xf>
    <xf numFmtId="179" fontId="88" fillId="0" borderId="10" xfId="91" applyNumberFormat="1" applyFont="1" applyFill="1" applyBorder="1" applyAlignment="1" applyProtection="1">
      <alignment vertical="center" wrapText="1"/>
      <protection/>
    </xf>
    <xf numFmtId="179" fontId="87" fillId="0" borderId="10" xfId="91" applyNumberFormat="1" applyFont="1" applyBorder="1" applyAlignment="1">
      <alignment vertical="center" wrapText="1"/>
      <protection/>
    </xf>
    <xf numFmtId="49" fontId="88" fillId="0" borderId="10" xfId="91" applyNumberFormat="1" applyFont="1" applyBorder="1" applyAlignment="1">
      <alignment horizontal="center" vertical="center" wrapText="1"/>
      <protection/>
    </xf>
    <xf numFmtId="179" fontId="87" fillId="0" borderId="10" xfId="91" applyNumberFormat="1" applyFont="1" applyBorder="1" applyAlignment="1">
      <alignment horizontal="center" vertical="center" wrapText="1"/>
      <protection/>
    </xf>
    <xf numFmtId="179" fontId="87" fillId="0" borderId="11" xfId="91" applyNumberFormat="1" applyFont="1" applyBorder="1" applyAlignment="1">
      <alignment horizontal="center" vertical="center" wrapText="1"/>
      <protection/>
    </xf>
    <xf numFmtId="179" fontId="88" fillId="0" borderId="10" xfId="107" applyNumberFormat="1" applyFont="1" applyBorder="1" applyAlignment="1">
      <alignment vertical="center" wrapText="1"/>
      <protection/>
    </xf>
    <xf numFmtId="179" fontId="88" fillId="0" borderId="16" xfId="107" applyNumberFormat="1" applyFont="1" applyFill="1" applyBorder="1" applyAlignment="1" applyProtection="1">
      <alignment horizontal="right" vertical="center"/>
      <protection locked="0"/>
    </xf>
    <xf numFmtId="0" fontId="88" fillId="0" borderId="10" xfId="107" applyNumberFormat="1" applyFont="1" applyFill="1" applyBorder="1" applyAlignment="1" applyProtection="1">
      <alignment horizontal="right" vertical="center"/>
      <protection locked="0"/>
    </xf>
    <xf numFmtId="0" fontId="88" fillId="0" borderId="11" xfId="107" applyNumberFormat="1" applyFont="1" applyFill="1" applyBorder="1" applyAlignment="1" applyProtection="1">
      <alignment horizontal="right" vertical="center"/>
      <protection locked="0"/>
    </xf>
    <xf numFmtId="179" fontId="87" fillId="0" borderId="10" xfId="107" applyNumberFormat="1" applyFont="1" applyFill="1" applyBorder="1" applyAlignment="1">
      <alignment vertical="center" wrapText="1"/>
      <protection/>
    </xf>
    <xf numFmtId="179" fontId="87" fillId="0" borderId="16" xfId="107" applyNumberFormat="1" applyFont="1" applyFill="1" applyBorder="1" applyAlignment="1" applyProtection="1">
      <alignment horizontal="right" vertical="center"/>
      <protection locked="0"/>
    </xf>
    <xf numFmtId="0" fontId="87" fillId="0" borderId="10" xfId="107" applyNumberFormat="1" applyFont="1" applyFill="1" applyBorder="1" applyAlignment="1" applyProtection="1">
      <alignment horizontal="right" vertical="center"/>
      <protection locked="0"/>
    </xf>
    <xf numFmtId="0" fontId="87" fillId="0" borderId="16" xfId="107" applyNumberFormat="1" applyFont="1" applyFill="1" applyBorder="1" applyAlignment="1" applyProtection="1">
      <alignment horizontal="right" vertical="center"/>
      <protection locked="0"/>
    </xf>
    <xf numFmtId="0" fontId="87" fillId="0" borderId="17" xfId="107" applyNumberFormat="1" applyFont="1" applyFill="1" applyBorder="1" applyAlignment="1" applyProtection="1">
      <alignment horizontal="right" vertical="center"/>
      <protection locked="0"/>
    </xf>
    <xf numFmtId="179" fontId="87" fillId="0" borderId="10" xfId="107" applyNumberFormat="1" applyFont="1" applyBorder="1" applyAlignment="1">
      <alignment vertical="center" wrapText="1"/>
      <protection/>
    </xf>
    <xf numFmtId="0" fontId="87" fillId="0" borderId="11" xfId="107" applyNumberFormat="1" applyFont="1" applyFill="1" applyBorder="1" applyAlignment="1" applyProtection="1">
      <alignment horizontal="right" vertical="center"/>
      <protection locked="0"/>
    </xf>
    <xf numFmtId="0" fontId="87" fillId="0" borderId="18" xfId="107" applyNumberFormat="1" applyFont="1" applyFill="1" applyBorder="1" applyAlignment="1" applyProtection="1">
      <alignment horizontal="right" vertical="center"/>
      <protection locked="0"/>
    </xf>
    <xf numFmtId="0" fontId="87" fillId="0" borderId="12" xfId="107" applyNumberFormat="1" applyFont="1" applyFill="1" applyBorder="1" applyAlignment="1" applyProtection="1">
      <alignment horizontal="right" vertical="center"/>
      <protection locked="0"/>
    </xf>
    <xf numFmtId="0" fontId="87" fillId="0" borderId="19" xfId="107" applyNumberFormat="1" applyFont="1" applyFill="1" applyBorder="1" applyAlignment="1" applyProtection="1">
      <alignment horizontal="right" vertical="center"/>
      <protection locked="0"/>
    </xf>
    <xf numFmtId="0" fontId="87" fillId="0" borderId="0" xfId="0" applyFont="1" applyAlignment="1">
      <alignment vertical="center" wrapText="1"/>
    </xf>
    <xf numFmtId="179" fontId="87" fillId="0" borderId="20" xfId="107" applyNumberFormat="1" applyFont="1" applyFill="1" applyBorder="1" applyAlignment="1" applyProtection="1">
      <alignment horizontal="right" vertical="center"/>
      <protection locked="0"/>
    </xf>
    <xf numFmtId="179" fontId="88" fillId="0" borderId="10" xfId="107" applyNumberFormat="1" applyFont="1" applyBorder="1" applyAlignment="1">
      <alignment horizontal="right" vertical="center" wrapText="1"/>
      <protection/>
    </xf>
    <xf numFmtId="179" fontId="88" fillId="0" borderId="11" xfId="107" applyNumberFormat="1" applyFont="1" applyBorder="1" applyAlignment="1">
      <alignment vertical="center" wrapText="1"/>
      <protection/>
    </xf>
    <xf numFmtId="179" fontId="87" fillId="0" borderId="0" xfId="0" applyNumberFormat="1" applyFont="1" applyAlignment="1">
      <alignment vertical="center" wrapText="1"/>
    </xf>
    <xf numFmtId="179" fontId="87" fillId="0" borderId="10" xfId="0" applyNumberFormat="1" applyFont="1" applyBorder="1" applyAlignment="1">
      <alignment vertical="center" wrapText="1"/>
    </xf>
    <xf numFmtId="179" fontId="89" fillId="0" borderId="10" xfId="0" applyNumberFormat="1" applyFont="1" applyBorder="1" applyAlignment="1">
      <alignment vertical="center" wrapText="1"/>
    </xf>
    <xf numFmtId="179" fontId="88" fillId="0" borderId="10" xfId="0" applyNumberFormat="1" applyFont="1" applyBorder="1" applyAlignment="1">
      <alignment horizontal="center" vertical="center" wrapText="1"/>
    </xf>
    <xf numFmtId="179" fontId="87" fillId="0" borderId="10" xfId="0" applyNumberFormat="1" applyFont="1" applyBorder="1" applyAlignment="1">
      <alignment horizontal="center" vertical="center" wrapText="1"/>
    </xf>
    <xf numFmtId="179" fontId="87" fillId="0" borderId="11" xfId="0" applyNumberFormat="1" applyFont="1" applyBorder="1" applyAlignment="1">
      <alignment horizontal="center" vertical="center" wrapText="1"/>
    </xf>
    <xf numFmtId="180" fontId="87" fillId="0" borderId="16" xfId="0" applyNumberFormat="1" applyFont="1" applyFill="1" applyBorder="1" applyAlignment="1" applyProtection="1">
      <alignment horizontal="right" vertical="center"/>
      <protection locked="0"/>
    </xf>
    <xf numFmtId="180" fontId="87" fillId="0" borderId="17" xfId="0" applyNumberFormat="1" applyFont="1" applyFill="1" applyBorder="1" applyAlignment="1" applyProtection="1">
      <alignment horizontal="right" vertical="center"/>
      <protection locked="0"/>
    </xf>
    <xf numFmtId="180" fontId="87" fillId="0" borderId="10" xfId="0" applyNumberFormat="1" applyFont="1" applyFill="1" applyBorder="1" applyAlignment="1" applyProtection="1">
      <alignment horizontal="right" vertical="center"/>
      <protection locked="0"/>
    </xf>
    <xf numFmtId="179" fontId="87" fillId="0" borderId="14" xfId="0" applyNumberFormat="1" applyFont="1" applyBorder="1" applyAlignment="1">
      <alignment vertical="center" wrapText="1"/>
    </xf>
    <xf numFmtId="179" fontId="90" fillId="0" borderId="10" xfId="0" applyNumberFormat="1" applyFont="1" applyBorder="1" applyAlignment="1">
      <alignment vertical="center" wrapText="1"/>
    </xf>
    <xf numFmtId="180" fontId="89" fillId="0" borderId="16" xfId="0" applyNumberFormat="1" applyFont="1" applyFill="1" applyBorder="1" applyAlignment="1" applyProtection="1">
      <alignment horizontal="right" vertical="center"/>
      <protection locked="0"/>
    </xf>
    <xf numFmtId="180" fontId="89" fillId="0" borderId="17" xfId="0" applyNumberFormat="1" applyFont="1" applyFill="1" applyBorder="1" applyAlignment="1" applyProtection="1">
      <alignment horizontal="right" vertical="center"/>
      <protection locked="0"/>
    </xf>
    <xf numFmtId="180" fontId="89" fillId="0" borderId="10" xfId="0" applyNumberFormat="1" applyFont="1" applyFill="1" applyBorder="1" applyAlignment="1" applyProtection="1">
      <alignment horizontal="right" vertical="center"/>
      <protection locked="0"/>
    </xf>
    <xf numFmtId="180" fontId="88" fillId="0" borderId="16" xfId="0" applyNumberFormat="1" applyFont="1" applyFill="1" applyBorder="1" applyAlignment="1" applyProtection="1">
      <alignment horizontal="right" vertical="center"/>
      <protection locked="0"/>
    </xf>
    <xf numFmtId="180" fontId="88" fillId="0" borderId="17" xfId="0" applyNumberFormat="1" applyFont="1" applyFill="1" applyBorder="1" applyAlignment="1" applyProtection="1">
      <alignment horizontal="right" vertical="center"/>
      <protection locked="0"/>
    </xf>
    <xf numFmtId="180" fontId="88" fillId="0" borderId="10" xfId="0" applyNumberFormat="1" applyFont="1" applyFill="1" applyBorder="1" applyAlignment="1" applyProtection="1">
      <alignment horizontal="right" vertical="center"/>
      <protection locked="0"/>
    </xf>
    <xf numFmtId="179" fontId="88" fillId="0" borderId="0" xfId="0" applyNumberFormat="1" applyFont="1" applyBorder="1" applyAlignment="1">
      <alignment horizontal="left" vertical="center" wrapText="1"/>
    </xf>
    <xf numFmtId="179" fontId="87" fillId="0" borderId="0" xfId="0" applyNumberFormat="1" applyFont="1" applyBorder="1" applyAlignment="1">
      <alignment vertical="center" wrapText="1"/>
    </xf>
    <xf numFmtId="179" fontId="87" fillId="0" borderId="0" xfId="0" applyNumberFormat="1" applyFont="1" applyBorder="1" applyAlignment="1">
      <alignment horizontal="center" vertical="center" wrapText="1"/>
    </xf>
    <xf numFmtId="179" fontId="88" fillId="0" borderId="0" xfId="0" applyNumberFormat="1" applyFont="1" applyBorder="1" applyAlignment="1">
      <alignment horizontal="center" vertical="center" wrapText="1"/>
    </xf>
    <xf numFmtId="179" fontId="87" fillId="0" borderId="12" xfId="0" applyNumberFormat="1" applyFont="1" applyBorder="1" applyAlignment="1">
      <alignment horizontal="center" vertical="center" wrapText="1"/>
    </xf>
    <xf numFmtId="179" fontId="87" fillId="0" borderId="10" xfId="0" applyNumberFormat="1" applyFont="1" applyFill="1" applyBorder="1" applyAlignment="1">
      <alignment horizontal="left" vertical="center" wrapText="1"/>
    </xf>
    <xf numFmtId="180" fontId="87" fillId="0" borderId="12" xfId="108" applyNumberFormat="1" applyFont="1" applyFill="1" applyBorder="1" applyAlignment="1" applyProtection="1">
      <alignment horizontal="right" vertical="center"/>
      <protection locked="0"/>
    </xf>
    <xf numFmtId="180" fontId="87" fillId="0" borderId="12" xfId="0" applyNumberFormat="1" applyFont="1" applyFill="1" applyBorder="1" applyAlignment="1" applyProtection="1">
      <alignment horizontal="right" vertical="center"/>
      <protection locked="0"/>
    </xf>
    <xf numFmtId="179" fontId="87" fillId="0" borderId="13" xfId="0" applyNumberFormat="1" applyFont="1" applyFill="1" applyBorder="1" applyAlignment="1">
      <alignment horizontal="left" vertical="center" wrapText="1"/>
    </xf>
    <xf numFmtId="179" fontId="88" fillId="0" borderId="13" xfId="0" applyNumberFormat="1" applyFont="1" applyBorder="1" applyAlignment="1">
      <alignment horizontal="center" vertical="center" wrapText="1"/>
    </xf>
    <xf numFmtId="179" fontId="87" fillId="0" borderId="0" xfId="0" applyNumberFormat="1" applyFont="1" applyAlignment="1">
      <alignment horizontal="center" vertical="center" wrapText="1"/>
    </xf>
    <xf numFmtId="179" fontId="87" fillId="0" borderId="15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179" fontId="91" fillId="0" borderId="10" xfId="0" applyNumberFormat="1" applyFont="1" applyFill="1" applyBorder="1" applyAlignment="1">
      <alignment horizontal="center" vertical="center" wrapText="1"/>
    </xf>
    <xf numFmtId="179" fontId="91" fillId="0" borderId="10" xfId="0" applyNumberFormat="1" applyFont="1" applyFill="1" applyBorder="1" applyAlignment="1">
      <alignment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180" fontId="88" fillId="0" borderId="21" xfId="108" applyNumberFormat="1" applyFont="1" applyFill="1" applyBorder="1" applyAlignment="1" applyProtection="1">
      <alignment horizontal="center" vertical="center"/>
      <protection locked="0"/>
    </xf>
    <xf numFmtId="180" fontId="87" fillId="0" borderId="12" xfId="108" applyNumberFormat="1" applyFont="1" applyFill="1" applyBorder="1" applyAlignment="1" applyProtection="1">
      <alignment horizontal="right" vertical="center"/>
      <protection locked="0"/>
    </xf>
    <xf numFmtId="180" fontId="87" fillId="0" borderId="10" xfId="0" applyNumberFormat="1" applyFont="1" applyFill="1" applyBorder="1" applyAlignment="1" applyProtection="1">
      <alignment horizontal="right" vertical="center"/>
      <protection locked="0"/>
    </xf>
    <xf numFmtId="180" fontId="87" fillId="0" borderId="12" xfId="0" applyNumberFormat="1" applyFont="1" applyFill="1" applyBorder="1" applyAlignment="1" applyProtection="1">
      <alignment horizontal="right" vertical="center"/>
      <protection locked="0"/>
    </xf>
    <xf numFmtId="179" fontId="88" fillId="0" borderId="12" xfId="0" applyNumberFormat="1" applyFont="1" applyFill="1" applyBorder="1" applyAlignment="1">
      <alignment horizontal="center" vertical="center" wrapText="1"/>
    </xf>
    <xf numFmtId="180" fontId="87" fillId="0" borderId="10" xfId="108" applyNumberFormat="1" applyFont="1" applyFill="1" applyBorder="1" applyAlignment="1" applyProtection="1">
      <alignment horizontal="right" vertical="center"/>
      <protection locked="0"/>
    </xf>
    <xf numFmtId="180" fontId="88" fillId="0" borderId="10" xfId="0" applyNumberFormat="1" applyFont="1" applyFill="1" applyBorder="1" applyAlignment="1" applyProtection="1">
      <alignment horizontal="center" vertical="center"/>
      <protection locked="0"/>
    </xf>
    <xf numFmtId="180" fontId="88" fillId="0" borderId="10" xfId="0" applyNumberFormat="1" applyFont="1" applyFill="1" applyBorder="1" applyAlignment="1" applyProtection="1">
      <alignment horizontal="right" vertical="center"/>
      <protection locked="0"/>
    </xf>
    <xf numFmtId="182" fontId="0" fillId="0" borderId="10" xfId="10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83" fontId="10" fillId="0" borderId="10" xfId="160" applyNumberFormat="1" applyFont="1" applyFill="1" applyBorder="1" applyAlignment="1" applyProtection="1">
      <alignment horizontal="right" vertical="center" wrapText="1"/>
      <protection/>
    </xf>
    <xf numFmtId="183" fontId="0" fillId="0" borderId="0" xfId="81" applyNumberFormat="1" applyFont="1" applyFill="1" applyAlignment="1">
      <alignment vertical="center"/>
      <protection/>
    </xf>
    <xf numFmtId="177" fontId="20" fillId="0" borderId="10" xfId="160" applyNumberFormat="1" applyFont="1" applyFill="1" applyBorder="1" applyAlignment="1" applyProtection="1">
      <alignment horizontal="right" vertical="center" wrapText="1"/>
      <protection/>
    </xf>
    <xf numFmtId="177" fontId="10" fillId="0" borderId="10" xfId="16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49" fontId="12" fillId="0" borderId="10" xfId="96" applyNumberFormat="1" applyFont="1" applyFill="1" applyBorder="1" applyAlignment="1" applyProtection="1">
      <alignment horizontal="left" vertical="center"/>
      <protection/>
    </xf>
    <xf numFmtId="180" fontId="20" fillId="0" borderId="10" xfId="160" applyNumberFormat="1" applyFont="1" applyFill="1" applyBorder="1" applyAlignment="1" applyProtection="1">
      <alignment horizontal="right" vertical="center" wrapText="1"/>
      <protection/>
    </xf>
    <xf numFmtId="183" fontId="20" fillId="0" borderId="10" xfId="160" applyNumberFormat="1" applyFont="1" applyFill="1" applyBorder="1" applyAlignment="1" applyProtection="1">
      <alignment horizontal="right" vertical="center" wrapText="1"/>
      <protection/>
    </xf>
    <xf numFmtId="0" fontId="12" fillId="0" borderId="0" xfId="81" applyFont="1" applyFill="1" applyBorder="1" applyAlignment="1">
      <alignment horizontal="right" vertical="center"/>
      <protection/>
    </xf>
    <xf numFmtId="179" fontId="20" fillId="0" borderId="0" xfId="114" applyNumberFormat="1" applyFont="1" applyFill="1" applyBorder="1" applyAlignment="1">
      <alignment horizontal="right" vertical="center"/>
      <protection/>
    </xf>
    <xf numFmtId="0" fontId="12" fillId="0" borderId="0" xfId="81" applyFont="1" applyFill="1" applyBorder="1" applyAlignment="1">
      <alignment vertical="center"/>
      <protection/>
    </xf>
    <xf numFmtId="0" fontId="12" fillId="0" borderId="0" xfId="81" applyFont="1" applyFill="1" applyAlignment="1">
      <alignment vertical="center"/>
      <protection/>
    </xf>
    <xf numFmtId="49" fontId="12" fillId="0" borderId="10" xfId="96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10" xfId="99" applyNumberFormat="1" applyFont="1" applyFill="1" applyBorder="1" applyAlignment="1" applyProtection="1">
      <alignment horizontal="left" vertical="center" wrapText="1"/>
      <protection/>
    </xf>
    <xf numFmtId="0" fontId="0" fillId="0" borderId="10" xfId="99" applyFont="1" applyFill="1" applyBorder="1" applyAlignment="1">
      <alignment vertical="center" wrapText="1"/>
      <protection/>
    </xf>
    <xf numFmtId="0" fontId="0" fillId="0" borderId="11" xfId="116" applyFont="1" applyBorder="1" applyAlignment="1">
      <alignment horizontal="left" vertical="center"/>
      <protection/>
    </xf>
    <xf numFmtId="0" fontId="0" fillId="0" borderId="10" xfId="116" applyFont="1" applyBorder="1" applyAlignment="1">
      <alignment vertical="center" wrapText="1"/>
      <protection/>
    </xf>
    <xf numFmtId="183" fontId="75" fillId="0" borderId="10" xfId="0" applyNumberFormat="1" applyFont="1" applyBorder="1" applyAlignment="1">
      <alignment horizontal="center" vertical="center" wrapText="1"/>
    </xf>
    <xf numFmtId="181" fontId="75" fillId="0" borderId="10" xfId="88" applyNumberFormat="1" applyFont="1" applyBorder="1" applyAlignment="1">
      <alignment horizontal="center" vertical="center" wrapText="1"/>
      <protection/>
    </xf>
    <xf numFmtId="0" fontId="10" fillId="0" borderId="10" xfId="115" applyFont="1" applyBorder="1" applyAlignment="1">
      <alignment horizontal="center" vertical="center" wrapText="1"/>
      <protection/>
    </xf>
    <xf numFmtId="179" fontId="87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179" fontId="87" fillId="0" borderId="12" xfId="91" applyNumberFormat="1" applyFont="1" applyFill="1" applyBorder="1" applyAlignment="1" applyProtection="1">
      <alignment vertical="center" wrapText="1"/>
      <protection/>
    </xf>
    <xf numFmtId="179" fontId="87" fillId="0" borderId="10" xfId="9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178" fontId="0" fillId="0" borderId="22" xfId="154" applyNumberFormat="1" applyFont="1" applyFill="1" applyBorder="1" applyAlignment="1">
      <alignment horizontal="left" vertical="center" wrapText="1"/>
    </xf>
    <xf numFmtId="190" fontId="0" fillId="0" borderId="2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178" fontId="0" fillId="0" borderId="0" xfId="154" applyNumberFormat="1" applyFont="1" applyFill="1" applyBorder="1" applyAlignment="1">
      <alignment horizontal="left" vertical="center" wrapText="1"/>
    </xf>
    <xf numFmtId="19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178" fontId="0" fillId="0" borderId="0" xfId="154" applyNumberFormat="1" applyFont="1" applyFill="1" applyAlignment="1">
      <alignment horizontal="left" vertical="center" wrapText="1"/>
    </xf>
    <xf numFmtId="190" fontId="0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87" fillId="0" borderId="15" xfId="0" applyFont="1" applyBorder="1" applyAlignment="1">
      <alignment horizontal="right" vertical="center" wrapText="1"/>
    </xf>
    <xf numFmtId="0" fontId="75" fillId="0" borderId="22" xfId="0" applyFont="1" applyBorder="1" applyAlignment="1">
      <alignment vertical="center" wrapText="1"/>
    </xf>
    <xf numFmtId="0" fontId="0" fillId="0" borderId="0" xfId="99" applyFont="1" applyAlignment="1">
      <alignment horizontal="left" vertical="center" wrapText="1"/>
      <protection/>
    </xf>
    <xf numFmtId="0" fontId="2" fillId="0" borderId="0" xfId="99" applyFont="1" applyAlignment="1">
      <alignment horizontal="center" vertical="center"/>
      <protection/>
    </xf>
    <xf numFmtId="0" fontId="0" fillId="0" borderId="22" xfId="99" applyFont="1" applyFill="1" applyBorder="1" applyAlignment="1">
      <alignment horizontal="left" vertical="center" wrapText="1"/>
      <protection/>
    </xf>
    <xf numFmtId="0" fontId="15" fillId="0" borderId="0" xfId="99" applyFont="1" applyAlignment="1">
      <alignment horizontal="left" vertical="center"/>
      <protection/>
    </xf>
    <xf numFmtId="177" fontId="15" fillId="0" borderId="0" xfId="99" applyNumberFormat="1" applyFont="1" applyAlignment="1">
      <alignment horizontal="left" vertical="center"/>
      <protection/>
    </xf>
    <xf numFmtId="0" fontId="11" fillId="0" borderId="15" xfId="0" applyFont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111" applyFont="1" applyAlignment="1">
      <alignment horizontal="center" vertical="center" wrapText="1"/>
      <protection/>
    </xf>
    <xf numFmtId="0" fontId="2" fillId="0" borderId="0" xfId="112" applyFont="1" applyAlignment="1">
      <alignment horizontal="center" vertical="center" wrapText="1"/>
      <protection/>
    </xf>
    <xf numFmtId="0" fontId="19" fillId="0" borderId="0" xfId="81" applyFont="1" applyAlignment="1">
      <alignment horizontal="center" vertical="center"/>
      <protection/>
    </xf>
    <xf numFmtId="0" fontId="0" fillId="0" borderId="0" xfId="110" applyFont="1" applyFill="1" applyBorder="1" applyAlignment="1">
      <alignment horizontal="center"/>
      <protection/>
    </xf>
    <xf numFmtId="0" fontId="10" fillId="0" borderId="0" xfId="81" applyFont="1" applyBorder="1" applyAlignment="1">
      <alignment horizont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87" fillId="0" borderId="22" xfId="0" applyFont="1" applyBorder="1" applyAlignment="1">
      <alignment horizontal="left" vertical="center" wrapText="1"/>
    </xf>
    <xf numFmtId="0" fontId="92" fillId="0" borderId="0" xfId="88" applyFont="1" applyAlignment="1">
      <alignment horizontal="center" vertical="center" wrapText="1"/>
      <protection/>
    </xf>
    <xf numFmtId="0" fontId="87" fillId="0" borderId="15" xfId="88" applyFont="1" applyBorder="1" applyAlignment="1">
      <alignment horizontal="right" vertical="center" wrapText="1"/>
      <protection/>
    </xf>
    <xf numFmtId="0" fontId="87" fillId="0" borderId="22" xfId="88" applyFont="1" applyBorder="1" applyAlignment="1">
      <alignment horizontal="left" vertical="center" wrapText="1"/>
      <protection/>
    </xf>
    <xf numFmtId="0" fontId="2" fillId="0" borderId="0" xfId="102" applyFont="1" applyAlignment="1" applyProtection="1">
      <alignment horizontal="center" vertical="center"/>
      <protection/>
    </xf>
    <xf numFmtId="0" fontId="10" fillId="0" borderId="0" xfId="115" applyFont="1" applyBorder="1" applyAlignment="1">
      <alignment horizontal="left" vertical="center"/>
      <protection/>
    </xf>
    <xf numFmtId="0" fontId="29" fillId="0" borderId="0" xfId="115" applyFont="1" applyBorder="1" applyAlignment="1">
      <alignment horizontal="left" vertical="center" wrapText="1"/>
      <protection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/>
    </xf>
    <xf numFmtId="179" fontId="92" fillId="0" borderId="0" xfId="91" applyNumberFormat="1" applyFont="1" applyAlignment="1">
      <alignment horizontal="center" vertical="center" wrapText="1"/>
      <protection/>
    </xf>
    <xf numFmtId="179" fontId="87" fillId="0" borderId="11" xfId="91" applyNumberFormat="1" applyFont="1" applyBorder="1" applyAlignment="1">
      <alignment horizontal="center" vertical="center" wrapText="1"/>
      <protection/>
    </xf>
    <xf numFmtId="179" fontId="87" fillId="0" borderId="26" xfId="91" applyNumberFormat="1" applyFont="1" applyBorder="1" applyAlignment="1">
      <alignment horizontal="center" vertical="center" wrapText="1"/>
      <protection/>
    </xf>
    <xf numFmtId="179" fontId="87" fillId="0" borderId="14" xfId="91" applyNumberFormat="1" applyFont="1" applyBorder="1" applyAlignment="1">
      <alignment horizontal="center" vertical="center" wrapText="1"/>
      <protection/>
    </xf>
    <xf numFmtId="179" fontId="87" fillId="0" borderId="10" xfId="91" applyNumberFormat="1" applyFont="1" applyBorder="1" applyAlignment="1">
      <alignment horizontal="center" vertical="center" wrapText="1"/>
      <protection/>
    </xf>
    <xf numFmtId="179" fontId="2" fillId="0" borderId="0" xfId="0" applyNumberFormat="1" applyFont="1" applyAlignment="1">
      <alignment horizontal="center" vertical="center" wrapText="1"/>
    </xf>
    <xf numFmtId="179" fontId="87" fillId="0" borderId="19" xfId="0" applyNumberFormat="1" applyFont="1" applyBorder="1" applyAlignment="1">
      <alignment horizontal="center" vertical="center" wrapText="1"/>
    </xf>
    <xf numFmtId="179" fontId="87" fillId="0" borderId="22" xfId="0" applyNumberFormat="1" applyFont="1" applyBorder="1" applyAlignment="1">
      <alignment horizontal="center" vertical="center" wrapText="1"/>
    </xf>
    <xf numFmtId="179" fontId="87" fillId="0" borderId="18" xfId="0" applyNumberFormat="1" applyFont="1" applyBorder="1" applyAlignment="1">
      <alignment horizontal="center" vertical="center" wrapText="1"/>
    </xf>
    <xf numFmtId="179" fontId="87" fillId="0" borderId="11" xfId="0" applyNumberFormat="1" applyFont="1" applyBorder="1" applyAlignment="1">
      <alignment horizontal="center" vertical="center" wrapText="1"/>
    </xf>
    <xf numFmtId="179" fontId="87" fillId="0" borderId="26" xfId="0" applyNumberFormat="1" applyFont="1" applyBorder="1" applyAlignment="1">
      <alignment horizontal="center" vertical="center" wrapText="1"/>
    </xf>
    <xf numFmtId="179" fontId="87" fillId="0" borderId="14" xfId="0" applyNumberFormat="1" applyFont="1" applyBorder="1" applyAlignment="1">
      <alignment horizontal="center" vertical="center" wrapText="1"/>
    </xf>
    <xf numFmtId="179" fontId="87" fillId="0" borderId="12" xfId="0" applyNumberFormat="1" applyFont="1" applyBorder="1" applyAlignment="1">
      <alignment horizontal="center" vertical="center" wrapText="1"/>
    </xf>
    <xf numFmtId="179" fontId="87" fillId="0" borderId="13" xfId="0" applyNumberFormat="1" applyFont="1" applyBorder="1" applyAlignment="1">
      <alignment horizontal="center" vertical="center" wrapText="1"/>
    </xf>
    <xf numFmtId="179" fontId="87" fillId="0" borderId="27" xfId="0" applyNumberFormat="1" applyFont="1" applyBorder="1" applyAlignment="1">
      <alignment horizontal="center" vertical="center" wrapText="1"/>
    </xf>
    <xf numFmtId="179" fontId="87" fillId="0" borderId="10" xfId="0" applyNumberFormat="1" applyFont="1" applyBorder="1" applyAlignment="1">
      <alignment horizontal="center" vertical="center" wrapText="1"/>
    </xf>
    <xf numFmtId="179" fontId="87" fillId="0" borderId="28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154" applyNumberFormat="1" applyFont="1" applyFill="1" applyBorder="1" applyAlignment="1" applyProtection="1">
      <alignment horizontal="left" vertical="center" wrapText="1"/>
      <protection/>
    </xf>
    <xf numFmtId="178" fontId="0" fillId="0" borderId="0" xfId="154" applyNumberFormat="1" applyFont="1" applyFill="1" applyBorder="1" applyAlignment="1" applyProtection="1">
      <alignment horizontal="center" vertical="center"/>
      <protection/>
    </xf>
    <xf numFmtId="177" fontId="0" fillId="0" borderId="0" xfId="154" applyNumberFormat="1" applyFont="1" applyFill="1" applyBorder="1" applyAlignment="1" applyProtection="1">
      <alignment horizontal="center" vertical="center"/>
      <protection/>
    </xf>
    <xf numFmtId="180" fontId="76" fillId="27" borderId="10" xfId="90" applyNumberFormat="1" applyFont="1" applyFill="1" applyBorder="1" applyAlignment="1">
      <alignment vertical="center" wrapText="1"/>
      <protection/>
    </xf>
    <xf numFmtId="3" fontId="12" fillId="0" borderId="10" xfId="154" applyNumberFormat="1" applyFont="1" applyFill="1" applyBorder="1" applyAlignment="1" applyProtection="1">
      <alignment horizontal="right" vertical="center" wrapText="1"/>
      <protection/>
    </xf>
    <xf numFmtId="3" fontId="12" fillId="27" borderId="10" xfId="154" applyNumberFormat="1" applyFont="1" applyFill="1" applyBorder="1" applyAlignment="1" applyProtection="1">
      <alignment horizontal="right" vertical="center" wrapText="1"/>
      <protection/>
    </xf>
    <xf numFmtId="183" fontId="12" fillId="0" borderId="10" xfId="154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>
      <alignment horizontal="right" vertical="center"/>
    </xf>
    <xf numFmtId="177" fontId="12" fillId="0" borderId="10" xfId="15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/>
    </xf>
    <xf numFmtId="0" fontId="12" fillId="27" borderId="0" xfId="0" applyFont="1" applyFill="1" applyBorder="1" applyAlignment="1">
      <alignment/>
    </xf>
    <xf numFmtId="0" fontId="12" fillId="0" borderId="0" xfId="0" applyFont="1" applyAlignment="1">
      <alignment/>
    </xf>
    <xf numFmtId="183" fontId="12" fillId="0" borderId="1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/>
    </xf>
    <xf numFmtId="3" fontId="12" fillId="27" borderId="10" xfId="0" applyNumberFormat="1" applyFont="1" applyFill="1" applyBorder="1" applyAlignment="1">
      <alignment horizontal="right" vertical="center"/>
    </xf>
  </cellXfs>
  <cellStyles count="162">
    <cellStyle name="Normal" xfId="0"/>
    <cellStyle name="?鹎%U龡&amp;H?_x0008_e_x0005_9_x0006__x0007__x0001__x0001_ 2" xfId="15"/>
    <cellStyle name="_1126省厅附件1：2013年财政收支预算预计表 (1)" xfId="16"/>
    <cellStyle name="_ET_STYLE_NoName_00_" xfId="17"/>
    <cellStyle name="_ET_STYLE_NoName_00__2016年一般公共预算执行及预算情况表" xfId="18"/>
    <cellStyle name="_附件1：2012年财政收支预计表" xfId="19"/>
    <cellStyle name="_支出表汇总2012" xfId="20"/>
    <cellStyle name="0,0&#13;&#10;NA&#13;&#10;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着色 1" xfId="28"/>
    <cellStyle name="40% - 着色 2" xfId="29"/>
    <cellStyle name="40% - 着色 3" xfId="30"/>
    <cellStyle name="40% - 着色 4" xfId="31"/>
    <cellStyle name="40% - 着色 5" xfId="32"/>
    <cellStyle name="40% - 着色 6" xfId="33"/>
    <cellStyle name="60% - 着色 1" xfId="34"/>
    <cellStyle name="60% - 着色 2" xfId="35"/>
    <cellStyle name="60% - 着色 3" xfId="36"/>
    <cellStyle name="60% - 着色 4" xfId="37"/>
    <cellStyle name="60% - 着色 5" xfId="38"/>
    <cellStyle name="60% - 着色 6" xfId="39"/>
    <cellStyle name="no dec" xfId="40"/>
    <cellStyle name="Normal_APR" xfId="41"/>
    <cellStyle name="RowLevel_0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2016年和2017年地方政府债务限额及余额情况表(一般）2" xfId="51"/>
    <cellStyle name="差_2016年省级税收返还和转移支付预算" xfId="52"/>
    <cellStyle name="差_2016年市级一般公共预算表" xfId="53"/>
    <cellStyle name="差_2016年市级一般公共预算表_2017年预算表 (170224)(全市汇总稿)" xfId="54"/>
    <cellStyle name="差_2016年市级一般公共预算表_2017年预算表 (170224)(全市汇总稿)(2)" xfId="55"/>
    <cellStyle name="差_2016年市级一般公共预算表_2017年预算表 (170224)(全市汇总稿)(3)" xfId="56"/>
    <cellStyle name="差_2016年市级一般公共预算表_2017年预算表 (170227)(全市汇总稿)" xfId="57"/>
    <cellStyle name="差_2016年市级一般公共预算表_2017年预算表 (170301)(全市汇总稿)" xfId="58"/>
    <cellStyle name="差_2016年市级一般公共预算表_2017年预算表 (上会稿2.21）" xfId="59"/>
    <cellStyle name="差_2016年市级一般公共预算表_7、（P222-234）2-宁波市政府性基金预算表格3.15" xfId="60"/>
    <cellStyle name="差_2016年一般公共预算执行及预算情况表" xfId="61"/>
    <cellStyle name="差_2017年预算表 (170227)" xfId="62"/>
    <cellStyle name="差_7、（P222-234）2-宁波市政府性基金预算表格3.15" xfId="63"/>
    <cellStyle name="差_国资表格" xfId="64"/>
    <cellStyle name="差_台州市市级2012年财政收支预计表" xfId="65"/>
    <cellStyle name="差_台州市市级2012年财政收支预计表_2015年省级预算草案格式-1205-1" xfId="66"/>
    <cellStyle name="差_台州市市级2012年财政收支预计表_公共财政预算2013年执行及2014年预算草案" xfId="67"/>
    <cellStyle name="差_台州市市级2012年财政收支预计表_公共财政预算2013年执行及2014年预算草案1220" xfId="68"/>
    <cellStyle name="差_台州市市级2012年财政收支预计表_一般公共预算2014年执行及2015年预算" xfId="69"/>
    <cellStyle name="差_台州市市级2012年财政收支预计表_一般公共预算2014年执行及2015年预算-1226-1227-2全省初定" xfId="70"/>
    <cellStyle name="差_一般公共预算2014年执行及2015年预算" xfId="71"/>
    <cellStyle name="差_一般公共预算-发宁波" xfId="72"/>
    <cellStyle name="差_债务情况 定稿" xfId="73"/>
    <cellStyle name="差_债务情况 定稿_7、（P222-234）2-宁波市政府性基金预算表格3.15" xfId="74"/>
    <cellStyle name="差_政府性基金预算2015年执行及2016年预算" xfId="75"/>
    <cellStyle name="常规 10" xfId="76"/>
    <cellStyle name="常规 11" xfId="77"/>
    <cellStyle name="常规 11 2" xfId="78"/>
    <cellStyle name="常规 12" xfId="79"/>
    <cellStyle name="常规 13" xfId="80"/>
    <cellStyle name="常规 14" xfId="81"/>
    <cellStyle name="常规 15" xfId="82"/>
    <cellStyle name="常规 16" xfId="83"/>
    <cellStyle name="常规 17" xfId="84"/>
    <cellStyle name="常规 18" xfId="85"/>
    <cellStyle name="常规 19" xfId="86"/>
    <cellStyle name="常规 19 2" xfId="87"/>
    <cellStyle name="常规 2" xfId="88"/>
    <cellStyle name="常规 2 11" xfId="89"/>
    <cellStyle name="常规 2 2" xfId="90"/>
    <cellStyle name="常规 2 2 2" xfId="91"/>
    <cellStyle name="常规 2 3" xfId="92"/>
    <cellStyle name="常规 20" xfId="93"/>
    <cellStyle name="常规 3" xfId="94"/>
    <cellStyle name="常规 3 2" xfId="95"/>
    <cellStyle name="常规 3 3" xfId="96"/>
    <cellStyle name="常规 3_2016年省级税收返还和转移支付预算" xfId="97"/>
    <cellStyle name="常规 3_2016年一般公共预算执行及预算情况表_2017年预算表 (170301)(全市汇总稿)_2018年预算表 （一般公共预算）20180101" xfId="98"/>
    <cellStyle name="常规 3_2016年一般公共预算执行及预算情况表_2017年预算表 (上会稿2.21）_2017年预算表 (170301)(全市汇总稿)_2018年预算表 （一般公共预算）20180101" xfId="99"/>
    <cellStyle name="常规 4" xfId="100"/>
    <cellStyle name="常规 5" xfId="101"/>
    <cellStyle name="常规 5_2-2017年预算表 (170310）" xfId="102"/>
    <cellStyle name="常规 6" xfId="103"/>
    <cellStyle name="常规 7" xfId="104"/>
    <cellStyle name="常规 8" xfId="105"/>
    <cellStyle name="常规 9" xfId="106"/>
    <cellStyle name="常规_14执行15安排（第一稿）_范_2015.1.10" xfId="107"/>
    <cellStyle name="常规_16执行17安排（20170111_报黄局）" xfId="108"/>
    <cellStyle name="常规_2000年预计及2001年计划" xfId="109"/>
    <cellStyle name="常规_2011年公共预算收入执行及2012年公共预算收入预算1.5晚清格式" xfId="110"/>
    <cellStyle name="常规_2-宁波市政府性基金预算表格3.15" xfId="111"/>
    <cellStyle name="常规_2-宁波市政府性基金预算表格3.15 2" xfId="112"/>
    <cellStyle name="常规_公共财政预算2011执行2012预算1.6报出-2（定）" xfId="113"/>
    <cellStyle name="常规_收入预算12.20" xfId="114"/>
    <cellStyle name="常规_债务情况 定稿" xfId="115"/>
    <cellStyle name="常规_支出预算12.9" xfId="116"/>
    <cellStyle name="超级链接" xfId="117"/>
    <cellStyle name="Hyperlink" xfId="118"/>
    <cellStyle name="好" xfId="119"/>
    <cellStyle name="好_2016年省级税收返还和转移支付预算" xfId="120"/>
    <cellStyle name="好_2016年市级一般公共预算表" xfId="121"/>
    <cellStyle name="好_2016年市级一般公共预算表_2017年预算表 (170224)(全市汇总稿)" xfId="122"/>
    <cellStyle name="好_2016年市级一般公共预算表_2017年预算表 (170224)(全市汇总稿)(2)" xfId="123"/>
    <cellStyle name="好_2016年市级一般公共预算表_2017年预算表 (170224)(全市汇总稿)(3)" xfId="124"/>
    <cellStyle name="好_2016年市级一般公共预算表_2017年预算表 (170227)(全市汇总稿)" xfId="125"/>
    <cellStyle name="好_2016年市级一般公共预算表_2017年预算表 (170301)(全市汇总稿)" xfId="126"/>
    <cellStyle name="好_2016年市级一般公共预算表_2017年预算表 (上会稿2.21）" xfId="127"/>
    <cellStyle name="好_2016年市级一般公共预算表_7、（P222-234）2-宁波市政府性基金预算表格3.15" xfId="128"/>
    <cellStyle name="好_国资表格" xfId="129"/>
    <cellStyle name="好_台州市市级2012年财政收支预计表" xfId="130"/>
    <cellStyle name="好_台州市市级2012年财政收支预计表_2015年省级预算草案格式-1205-1" xfId="131"/>
    <cellStyle name="好_台州市市级2012年财政收支预计表_公共财政预算2013年执行及2014年预算草案" xfId="132"/>
    <cellStyle name="好_台州市市级2012年财政收支预计表_公共财政预算2013年执行及2014年预算草案1220" xfId="133"/>
    <cellStyle name="好_台州市市级2012年财政收支预计表_一般公共预算2014年执行及2015年预算" xfId="134"/>
    <cellStyle name="好_台州市市级2012年财政收支预计表_一般公共预算2014年执行及2015年预算-1226-1227-2全省初定" xfId="135"/>
    <cellStyle name="好_一般公共预算2014年执行及2015年预算" xfId="136"/>
    <cellStyle name="好_债务情况 定稿" xfId="137"/>
    <cellStyle name="好_债务情况 定稿_7、（P222-234）2-宁波市政府性基金预算表格3.15" xfId="138"/>
    <cellStyle name="好_政府性基金预算2015年执行及2016年预算" xfId="139"/>
    <cellStyle name="后继超级链接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普通_97-917" xfId="149"/>
    <cellStyle name="千分位[0]_laroux" xfId="150"/>
    <cellStyle name="千分位_97-917" xfId="151"/>
    <cellStyle name="千位[0]_1" xfId="152"/>
    <cellStyle name="千位_1" xfId="153"/>
    <cellStyle name="Comma" xfId="154"/>
    <cellStyle name="千位分隔 2" xfId="155"/>
    <cellStyle name="千位分隔 3" xfId="156"/>
    <cellStyle name="千位分隔 3 7" xfId="157"/>
    <cellStyle name="千位分隔 4" xfId="158"/>
    <cellStyle name="千位分隔 5" xfId="159"/>
    <cellStyle name="千位分隔 6" xfId="160"/>
    <cellStyle name="千位分隔 7" xfId="161"/>
    <cellStyle name="Comma [0]" xfId="162"/>
    <cellStyle name="适中" xfId="163"/>
    <cellStyle name="输出" xfId="164"/>
    <cellStyle name="输入" xfId="165"/>
    <cellStyle name="未定义" xfId="166"/>
    <cellStyle name="样式 1" xfId="167"/>
    <cellStyle name="Followed Hyperlink" xfId="168"/>
    <cellStyle name="着色 1" xfId="169"/>
    <cellStyle name="着色 2" xfId="170"/>
    <cellStyle name="着色 3" xfId="171"/>
    <cellStyle name="着色 4" xfId="172"/>
    <cellStyle name="着色 5" xfId="173"/>
    <cellStyle name="着色 6" xfId="174"/>
    <cellStyle name="注释" xfId="175"/>
  </cellStyles>
  <dxfs count="9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C0504D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452;&#20844;&#29992;\07&#25191;&#34892;&#19982;&#39044;&#35745;\2013\&#30465;&#32423;&#39044;&#35745;\2013&#25903;&#20986;&#39044;&#35745;(12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7&#24180;&#39044;&#31639;&#32534;&#21046;\2017&#24180;&#20154;&#20195;&#20250;&#30456;&#20851;&#24037;&#20316;\&#36865;&#21360;&#21047;&#21378;3.23\1&#19968;&#33324;&#20844;&#20849;&#39044;&#31639;\&#39044;&#31639;&#32452;&#20844;&#29992;\07&#25191;&#34892;&#19982;&#39044;&#35745;\2013\&#30465;&#32423;&#39044;&#35745;\2013&#25903;&#20986;&#39044;&#35745;(1216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2.51\ysc\2005&#24180;\2&#26376;\2005&#24180;2&#26376;&#20998;&#24066;&#21439;&#25191;&#34892;&#24773;&#209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\2&#26376;\2005&#24180;2&#26376;&#20998;&#24066;&#214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  <sheetName val="指标分配分析"/>
      <sheetName val="指标分配底表"/>
      <sheetName val="指标分配分析表"/>
      <sheetName val="省级预计工作底表"/>
      <sheetName val="指标分配"/>
      <sheetName val="指标结余"/>
      <sheetName val="预计查询情况"/>
      <sheetName val="全省预计分科目"/>
      <sheetName val="全省预计分级表"/>
      <sheetName val="2012年宁波全市支出汇总 "/>
      <sheetName val="市地预计汇总"/>
      <sheetName val="教育占比例"/>
      <sheetName val="全省支出决算"/>
      <sheetName val="省本级支出决算"/>
      <sheetName val="省级支出执行"/>
      <sheetName val="全省支出预算"/>
      <sheetName val="省本级支出预算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  <sheetName val="指标分配分析"/>
      <sheetName val="指标分配底表"/>
      <sheetName val="指标分配分析表"/>
      <sheetName val="省级预计工作底表"/>
      <sheetName val="指标分配"/>
      <sheetName val="指标结余"/>
      <sheetName val="预计查询情况"/>
      <sheetName val="全省预计分科目"/>
      <sheetName val="全省预计分级表"/>
      <sheetName val="2012年宁波全市支出汇总 "/>
      <sheetName val="市地预计汇总"/>
      <sheetName val="教育占比例"/>
      <sheetName val="全省支出决算"/>
      <sheetName val="省本级支出决算"/>
      <sheetName val="省级支出执行"/>
      <sheetName val="全省支出预算"/>
      <sheetName val="省本级支出预算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9">
      <selection activeCell="I45" sqref="I45"/>
    </sheetView>
  </sheetViews>
  <sheetFormatPr defaultColWidth="9.00390625" defaultRowHeight="14.25"/>
  <cols>
    <col min="1" max="1" width="6.875" style="217" customWidth="1"/>
    <col min="2" max="2" width="28.625" style="0" customWidth="1"/>
    <col min="3" max="3" width="15.125" style="0" customWidth="1"/>
    <col min="4" max="4" width="19.00390625" style="0" customWidth="1"/>
    <col min="5" max="5" width="14.125" style="0" customWidth="1"/>
    <col min="6" max="6" width="14.50390625" style="0" customWidth="1"/>
    <col min="7" max="7" width="19.625" style="0" hidden="1" customWidth="1"/>
    <col min="8" max="8" width="13.00390625" style="0" hidden="1" customWidth="1"/>
    <col min="9" max="9" width="13.00390625" style="0" customWidth="1"/>
    <col min="10" max="10" width="10.25390625" style="0" hidden="1" customWidth="1"/>
    <col min="11" max="12" width="14.625" style="0" customWidth="1"/>
  </cols>
  <sheetData>
    <row r="1" ht="14.25">
      <c r="A1" s="397" t="s">
        <v>0</v>
      </c>
    </row>
    <row r="2" spans="1:12" ht="18.75" customHeight="1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9"/>
      <c r="K2" s="411"/>
      <c r="L2" s="411"/>
    </row>
    <row r="3" spans="3:12" ht="18" customHeight="1">
      <c r="C3" s="530" t="s">
        <v>2</v>
      </c>
      <c r="D3" s="530"/>
      <c r="E3" s="530"/>
      <c r="F3" s="530"/>
      <c r="G3" s="531"/>
      <c r="H3" s="531"/>
      <c r="I3" s="531"/>
      <c r="J3" s="398"/>
      <c r="K3" s="398"/>
      <c r="L3" s="398"/>
    </row>
    <row r="4" spans="1:12" ht="36.75" customHeight="1">
      <c r="A4" s="399" t="s">
        <v>3</v>
      </c>
      <c r="B4" s="399" t="s">
        <v>4</v>
      </c>
      <c r="C4" s="399" t="s">
        <v>5</v>
      </c>
      <c r="D4" s="399" t="s">
        <v>6</v>
      </c>
      <c r="E4" s="399" t="s">
        <v>7</v>
      </c>
      <c r="F4" s="399" t="s">
        <v>8</v>
      </c>
      <c r="G4" s="399" t="s">
        <v>6</v>
      </c>
      <c r="H4" s="399" t="s">
        <v>9</v>
      </c>
      <c r="I4" s="399" t="s">
        <v>10</v>
      </c>
      <c r="J4" s="399" t="s">
        <v>11</v>
      </c>
      <c r="K4" s="412"/>
      <c r="L4" s="412"/>
    </row>
    <row r="5" spans="1:12" s="396" customFormat="1" ht="18" customHeight="1">
      <c r="A5" s="400" t="s">
        <v>12</v>
      </c>
      <c r="B5" s="401" t="s">
        <v>13</v>
      </c>
      <c r="C5" s="402">
        <v>997308</v>
      </c>
      <c r="D5" s="403"/>
      <c r="E5" s="403">
        <f>C5-D5</f>
        <v>997308</v>
      </c>
      <c r="F5" s="402">
        <v>1037500</v>
      </c>
      <c r="G5" s="402"/>
      <c r="H5" s="402">
        <f>F5-G5</f>
        <v>1037500</v>
      </c>
      <c r="I5" s="413">
        <f aca="true" t="shared" si="0" ref="I5:I23">F5/C5*100-100</f>
        <v>4.030048891616218</v>
      </c>
      <c r="J5" s="413">
        <f>(H5/E5-1)*100</f>
        <v>4.0300488916162225</v>
      </c>
      <c r="K5" s="414"/>
      <c r="L5" s="414"/>
    </row>
    <row r="6" spans="1:12" s="396" customFormat="1" ht="18" customHeight="1">
      <c r="A6" s="400" t="s">
        <v>14</v>
      </c>
      <c r="B6" s="401" t="s">
        <v>15</v>
      </c>
      <c r="C6" s="402">
        <v>637067</v>
      </c>
      <c r="D6" s="404"/>
      <c r="E6" s="403">
        <f aca="true" t="shared" si="1" ref="E6:E24">C6-D6</f>
        <v>637067</v>
      </c>
      <c r="F6" s="405">
        <f>672290</f>
        <v>672290</v>
      </c>
      <c r="G6" s="405"/>
      <c r="H6" s="402">
        <f aca="true" t="shared" si="2" ref="H6:H28">F6-G6</f>
        <v>672290</v>
      </c>
      <c r="I6" s="413">
        <f t="shared" si="0"/>
        <v>5.528931807800433</v>
      </c>
      <c r="J6" s="413">
        <f aca="true" t="shared" si="3" ref="J6:J24">(H6/E6-1)*100</f>
        <v>5.52893180780043</v>
      </c>
      <c r="K6" s="414"/>
      <c r="L6" s="414"/>
    </row>
    <row r="7" spans="1:12" s="396" customFormat="1" ht="18" customHeight="1">
      <c r="A7" s="400" t="s">
        <v>16</v>
      </c>
      <c r="B7" s="401" t="s">
        <v>17</v>
      </c>
      <c r="C7" s="402">
        <f>1500542+311449</f>
        <v>1811991</v>
      </c>
      <c r="D7" s="404">
        <v>311449</v>
      </c>
      <c r="E7" s="403">
        <f t="shared" si="1"/>
        <v>1500542</v>
      </c>
      <c r="F7" s="405">
        <v>1902590</v>
      </c>
      <c r="G7" s="405">
        <v>282000</v>
      </c>
      <c r="H7" s="402">
        <f t="shared" si="2"/>
        <v>1620590</v>
      </c>
      <c r="I7" s="413" t="s">
        <v>18</v>
      </c>
      <c r="J7" s="413">
        <f t="shared" si="3"/>
        <v>8.000309221601265</v>
      </c>
      <c r="K7" s="414"/>
      <c r="L7" s="414"/>
    </row>
    <row r="8" spans="1:12" s="396" customFormat="1" ht="18" customHeight="1">
      <c r="A8" s="400" t="s">
        <v>19</v>
      </c>
      <c r="B8" s="401" t="s">
        <v>20</v>
      </c>
      <c r="C8" s="402">
        <v>421426</v>
      </c>
      <c r="D8" s="404"/>
      <c r="E8" s="403">
        <f t="shared" si="1"/>
        <v>421426</v>
      </c>
      <c r="F8" s="405">
        <v>460780</v>
      </c>
      <c r="G8" s="405"/>
      <c r="H8" s="402">
        <f t="shared" si="2"/>
        <v>460780</v>
      </c>
      <c r="I8" s="413">
        <f t="shared" si="0"/>
        <v>9.33829426755824</v>
      </c>
      <c r="J8" s="413">
        <f t="shared" si="3"/>
        <v>9.338294267558233</v>
      </c>
      <c r="K8" s="414"/>
      <c r="L8" s="414"/>
    </row>
    <row r="9" spans="1:12" s="396" customFormat="1" ht="18" customHeight="1">
      <c r="A9" s="400" t="s">
        <v>21</v>
      </c>
      <c r="B9" s="401" t="s">
        <v>22</v>
      </c>
      <c r="C9" s="402">
        <f>157046+15083</f>
        <v>172129</v>
      </c>
      <c r="D9" s="404">
        <v>15083</v>
      </c>
      <c r="E9" s="403">
        <f t="shared" si="1"/>
        <v>157046</v>
      </c>
      <c r="F9" s="405">
        <v>186510</v>
      </c>
      <c r="G9" s="405">
        <v>15900</v>
      </c>
      <c r="H9" s="402">
        <f t="shared" si="2"/>
        <v>170610</v>
      </c>
      <c r="I9" s="413" t="s">
        <v>23</v>
      </c>
      <c r="J9" s="413">
        <f t="shared" si="3"/>
        <v>8.63695987162998</v>
      </c>
      <c r="K9" s="414"/>
      <c r="L9" s="414"/>
    </row>
    <row r="10" spans="1:12" s="396" customFormat="1" ht="18" customHeight="1">
      <c r="A10" s="400" t="s">
        <v>24</v>
      </c>
      <c r="B10" s="401" t="s">
        <v>25</v>
      </c>
      <c r="C10" s="402">
        <f>914295+41226</f>
        <v>955521</v>
      </c>
      <c r="D10" s="404">
        <v>41226</v>
      </c>
      <c r="E10" s="403">
        <f t="shared" si="1"/>
        <v>914295</v>
      </c>
      <c r="F10" s="405">
        <v>1078170</v>
      </c>
      <c r="G10" s="405">
        <v>63300</v>
      </c>
      <c r="H10" s="402">
        <f t="shared" si="2"/>
        <v>1014870</v>
      </c>
      <c r="I10" s="413" t="s">
        <v>26</v>
      </c>
      <c r="J10" s="413">
        <f t="shared" si="3"/>
        <v>11.000278903417392</v>
      </c>
      <c r="K10" s="414"/>
      <c r="L10" s="414"/>
    </row>
    <row r="11" spans="1:12" s="396" customFormat="1" ht="18" customHeight="1">
      <c r="A11" s="400" t="s">
        <v>27</v>
      </c>
      <c r="B11" s="401" t="s">
        <v>28</v>
      </c>
      <c r="C11" s="402">
        <f>704750</f>
        <v>704750</v>
      </c>
      <c r="D11" s="404"/>
      <c r="E11" s="403">
        <f t="shared" si="1"/>
        <v>704750</v>
      </c>
      <c r="F11" s="405">
        <v>764830</v>
      </c>
      <c r="G11" s="405"/>
      <c r="H11" s="402">
        <f t="shared" si="2"/>
        <v>764830</v>
      </c>
      <c r="I11" s="413">
        <f t="shared" si="0"/>
        <v>8.525008868393044</v>
      </c>
      <c r="J11" s="413">
        <f t="shared" si="3"/>
        <v>8.525008868393048</v>
      </c>
      <c r="K11" s="414"/>
      <c r="L11" s="414"/>
    </row>
    <row r="12" spans="1:12" s="396" customFormat="1" ht="18" customHeight="1">
      <c r="A12" s="400" t="s">
        <v>29</v>
      </c>
      <c r="B12" s="401" t="s">
        <v>30</v>
      </c>
      <c r="C12" s="402">
        <v>144990</v>
      </c>
      <c r="D12" s="404"/>
      <c r="E12" s="403">
        <f t="shared" si="1"/>
        <v>144990</v>
      </c>
      <c r="F12" s="405">
        <v>162740</v>
      </c>
      <c r="G12" s="405"/>
      <c r="H12" s="402">
        <f t="shared" si="2"/>
        <v>162740</v>
      </c>
      <c r="I12" s="413">
        <f t="shared" si="0"/>
        <v>12.2422236016277</v>
      </c>
      <c r="J12" s="413">
        <f t="shared" si="3"/>
        <v>12.2422236016277</v>
      </c>
      <c r="K12" s="414"/>
      <c r="L12" s="414"/>
    </row>
    <row r="13" spans="1:12" s="396" customFormat="1" ht="18" customHeight="1">
      <c r="A13" s="400" t="s">
        <v>31</v>
      </c>
      <c r="B13" s="401" t="s">
        <v>32</v>
      </c>
      <c r="C13" s="402">
        <f>1090941-160000</f>
        <v>930941</v>
      </c>
      <c r="D13" s="404"/>
      <c r="E13" s="403">
        <f t="shared" si="1"/>
        <v>930941</v>
      </c>
      <c r="F13" s="405">
        <f>972800</f>
        <v>972800</v>
      </c>
      <c r="G13" s="405"/>
      <c r="H13" s="402">
        <f t="shared" si="2"/>
        <v>972800</v>
      </c>
      <c r="I13" s="413">
        <f t="shared" si="0"/>
        <v>4.4964181403547485</v>
      </c>
      <c r="J13" s="413">
        <f t="shared" si="3"/>
        <v>4.496418140354752</v>
      </c>
      <c r="K13" s="414"/>
      <c r="L13" s="414"/>
    </row>
    <row r="14" spans="1:12" s="396" customFormat="1" ht="18" customHeight="1">
      <c r="A14" s="400" t="s">
        <v>33</v>
      </c>
      <c r="B14" s="401" t="s">
        <v>34</v>
      </c>
      <c r="C14" s="402">
        <f>556428+303518</f>
        <v>859946</v>
      </c>
      <c r="D14" s="404">
        <v>303518</v>
      </c>
      <c r="E14" s="403">
        <f t="shared" si="1"/>
        <v>556428</v>
      </c>
      <c r="F14" s="405">
        <f>864600-24000</f>
        <v>840600</v>
      </c>
      <c r="G14" s="405">
        <f>263700-24000</f>
        <v>239700</v>
      </c>
      <c r="H14" s="402">
        <f t="shared" si="2"/>
        <v>600900</v>
      </c>
      <c r="I14" s="413" t="s">
        <v>35</v>
      </c>
      <c r="J14" s="413">
        <f t="shared" si="3"/>
        <v>7.992408721343991</v>
      </c>
      <c r="K14" s="414"/>
      <c r="L14" s="414"/>
    </row>
    <row r="15" spans="1:12" s="396" customFormat="1" ht="18" customHeight="1">
      <c r="A15" s="400" t="s">
        <v>36</v>
      </c>
      <c r="B15" s="401" t="s">
        <v>37</v>
      </c>
      <c r="C15" s="402">
        <v>481667</v>
      </c>
      <c r="D15" s="404"/>
      <c r="E15" s="403">
        <f t="shared" si="1"/>
        <v>481667</v>
      </c>
      <c r="F15" s="405">
        <v>508070</v>
      </c>
      <c r="G15" s="405"/>
      <c r="H15" s="402">
        <f t="shared" si="2"/>
        <v>508070</v>
      </c>
      <c r="I15" s="413">
        <f t="shared" si="0"/>
        <v>5.481587902015292</v>
      </c>
      <c r="J15" s="413">
        <f t="shared" si="3"/>
        <v>5.481587902015295</v>
      </c>
      <c r="K15" s="414"/>
      <c r="L15" s="414"/>
    </row>
    <row r="16" spans="1:12" s="396" customFormat="1" ht="18" customHeight="1">
      <c r="A16" s="400" t="s">
        <v>38</v>
      </c>
      <c r="B16" s="406" t="s">
        <v>39</v>
      </c>
      <c r="C16" s="402">
        <v>559976</v>
      </c>
      <c r="D16" s="404"/>
      <c r="E16" s="403">
        <f t="shared" si="1"/>
        <v>559976</v>
      </c>
      <c r="F16" s="405">
        <v>585570</v>
      </c>
      <c r="G16" s="405"/>
      <c r="H16" s="402">
        <f t="shared" si="2"/>
        <v>585570</v>
      </c>
      <c r="I16" s="413">
        <f t="shared" si="0"/>
        <v>4.570553023701024</v>
      </c>
      <c r="J16" s="413">
        <f t="shared" si="3"/>
        <v>4.570553023701018</v>
      </c>
      <c r="K16" s="414"/>
      <c r="L16" s="414"/>
    </row>
    <row r="17" spans="1:12" s="396" customFormat="1" ht="18" customHeight="1">
      <c r="A17" s="400" t="s">
        <v>40</v>
      </c>
      <c r="B17" s="406" t="s">
        <v>41</v>
      </c>
      <c r="C17" s="402">
        <v>333918</v>
      </c>
      <c r="D17" s="404"/>
      <c r="E17" s="403">
        <f t="shared" si="1"/>
        <v>333918</v>
      </c>
      <c r="F17" s="405">
        <v>351250</v>
      </c>
      <c r="G17" s="405"/>
      <c r="H17" s="402">
        <f t="shared" si="2"/>
        <v>351250</v>
      </c>
      <c r="I17" s="413">
        <f t="shared" si="0"/>
        <v>5.190495870243581</v>
      </c>
      <c r="J17" s="413">
        <f t="shared" si="3"/>
        <v>5.190495870243583</v>
      </c>
      <c r="K17" s="414"/>
      <c r="L17" s="414"/>
    </row>
    <row r="18" spans="1:12" s="396" customFormat="1" ht="18" customHeight="1">
      <c r="A18" s="400" t="s">
        <v>42</v>
      </c>
      <c r="B18" s="406" t="s">
        <v>43</v>
      </c>
      <c r="C18" s="402">
        <v>36139</v>
      </c>
      <c r="D18" s="404"/>
      <c r="E18" s="403">
        <f t="shared" si="1"/>
        <v>36139</v>
      </c>
      <c r="F18" s="405">
        <v>37950</v>
      </c>
      <c r="G18" s="405"/>
      <c r="H18" s="402">
        <f t="shared" si="2"/>
        <v>37950</v>
      </c>
      <c r="I18" s="413">
        <f t="shared" si="0"/>
        <v>5.0112067295719385</v>
      </c>
      <c r="J18" s="413">
        <f t="shared" si="3"/>
        <v>5.011206729571938</v>
      </c>
      <c r="K18" s="414"/>
      <c r="L18" s="414"/>
    </row>
    <row r="19" spans="1:12" s="396" customFormat="1" ht="18" customHeight="1">
      <c r="A19" s="400" t="s">
        <v>44</v>
      </c>
      <c r="B19" s="406" t="s">
        <v>45</v>
      </c>
      <c r="C19" s="402">
        <v>63522</v>
      </c>
      <c r="D19" s="404"/>
      <c r="E19" s="403">
        <f t="shared" si="1"/>
        <v>63522</v>
      </c>
      <c r="F19" s="405">
        <v>65420</v>
      </c>
      <c r="G19" s="405"/>
      <c r="H19" s="402">
        <f t="shared" si="2"/>
        <v>65420</v>
      </c>
      <c r="I19" s="413">
        <f t="shared" si="0"/>
        <v>2.987941185730932</v>
      </c>
      <c r="J19" s="413">
        <f t="shared" si="3"/>
        <v>2.9879411857309357</v>
      </c>
      <c r="K19" s="414"/>
      <c r="L19" s="414"/>
    </row>
    <row r="20" spans="1:12" s="396" customFormat="1" ht="18" customHeight="1">
      <c r="A20" s="400" t="s">
        <v>46</v>
      </c>
      <c r="B20" s="406" t="s">
        <v>47</v>
      </c>
      <c r="C20" s="402">
        <v>240315</v>
      </c>
      <c r="D20" s="404"/>
      <c r="E20" s="403">
        <f t="shared" si="1"/>
        <v>240315</v>
      </c>
      <c r="F20" s="405">
        <v>250120</v>
      </c>
      <c r="G20" s="405"/>
      <c r="H20" s="402">
        <f t="shared" si="2"/>
        <v>250120</v>
      </c>
      <c r="I20" s="413">
        <f t="shared" si="0"/>
        <v>4.080061585835253</v>
      </c>
      <c r="J20" s="413">
        <f t="shared" si="3"/>
        <v>4.0800615858352485</v>
      </c>
      <c r="K20" s="414"/>
      <c r="L20" s="414"/>
    </row>
    <row r="21" spans="1:12" s="396" customFormat="1" ht="18" customHeight="1">
      <c r="A21" s="400" t="s">
        <v>48</v>
      </c>
      <c r="B21" s="406" t="s">
        <v>49</v>
      </c>
      <c r="C21" s="402">
        <v>19771</v>
      </c>
      <c r="D21" s="404"/>
      <c r="E21" s="403">
        <f t="shared" si="1"/>
        <v>19771</v>
      </c>
      <c r="F21" s="405">
        <v>20400</v>
      </c>
      <c r="G21" s="405"/>
      <c r="H21" s="402">
        <f t="shared" si="2"/>
        <v>20400</v>
      </c>
      <c r="I21" s="413">
        <f t="shared" si="0"/>
        <v>3.1814273430782407</v>
      </c>
      <c r="J21" s="413">
        <f t="shared" si="3"/>
        <v>3.181427343078247</v>
      </c>
      <c r="K21" s="414"/>
      <c r="L21" s="414"/>
    </row>
    <row r="22" spans="1:12" s="396" customFormat="1" ht="18" customHeight="1">
      <c r="A22" s="400" t="s">
        <v>50</v>
      </c>
      <c r="B22" s="401" t="s">
        <v>51</v>
      </c>
      <c r="C22" s="402"/>
      <c r="D22" s="404"/>
      <c r="E22" s="403">
        <f t="shared" si="1"/>
        <v>0</v>
      </c>
      <c r="F22" s="405">
        <v>150000</v>
      </c>
      <c r="G22" s="405"/>
      <c r="H22" s="402">
        <f t="shared" si="2"/>
        <v>150000</v>
      </c>
      <c r="I22" s="413"/>
      <c r="J22" s="413"/>
      <c r="K22" s="414"/>
      <c r="L22" s="414"/>
    </row>
    <row r="23" spans="1:12" s="396" customFormat="1" ht="18" customHeight="1">
      <c r="A23" s="400" t="s">
        <v>52</v>
      </c>
      <c r="B23" s="401" t="s">
        <v>53</v>
      </c>
      <c r="C23" s="402">
        <v>369208</v>
      </c>
      <c r="D23" s="404"/>
      <c r="E23" s="403">
        <f t="shared" si="1"/>
        <v>369208</v>
      </c>
      <c r="F23" s="405">
        <f>310780+10600</f>
        <v>321380</v>
      </c>
      <c r="G23" s="405">
        <v>13400</v>
      </c>
      <c r="H23" s="402">
        <f t="shared" si="2"/>
        <v>307980</v>
      </c>
      <c r="I23" s="413">
        <f t="shared" si="0"/>
        <v>-12.954215509956441</v>
      </c>
      <c r="J23" s="413">
        <f t="shared" si="3"/>
        <v>-16.583605989035988</v>
      </c>
      <c r="K23" s="414"/>
      <c r="L23" s="414"/>
    </row>
    <row r="24" spans="1:12" s="396" customFormat="1" ht="18" customHeight="1">
      <c r="A24" s="400"/>
      <c r="B24" s="400" t="s">
        <v>54</v>
      </c>
      <c r="C24" s="76">
        <f>SUM(C5:C23)</f>
        <v>9740585</v>
      </c>
      <c r="D24" s="76">
        <f>SUM(D5:D23)</f>
        <v>671276</v>
      </c>
      <c r="E24" s="76">
        <f t="shared" si="1"/>
        <v>9069309</v>
      </c>
      <c r="F24" s="76">
        <f>SUM(F5:F23)</f>
        <v>10368970</v>
      </c>
      <c r="G24" s="76">
        <f>SUM(G5:G23)</f>
        <v>614300</v>
      </c>
      <c r="H24" s="402">
        <f t="shared" si="2"/>
        <v>9754670</v>
      </c>
      <c r="I24" s="413" t="s">
        <v>55</v>
      </c>
      <c r="J24" s="413">
        <f t="shared" si="3"/>
        <v>7.556926332535374</v>
      </c>
      <c r="K24" s="414"/>
      <c r="L24" s="414"/>
    </row>
    <row r="25" spans="1:12" s="396" customFormat="1" ht="18" customHeight="1">
      <c r="A25" s="400" t="s">
        <v>56</v>
      </c>
      <c r="B25" s="406" t="s">
        <v>57</v>
      </c>
      <c r="C25" s="76">
        <v>60000</v>
      </c>
      <c r="D25" s="76"/>
      <c r="E25" s="76">
        <v>60000</v>
      </c>
      <c r="F25" s="76">
        <v>150000</v>
      </c>
      <c r="G25" s="407"/>
      <c r="H25" s="76">
        <f t="shared" si="2"/>
        <v>150000</v>
      </c>
      <c r="I25" s="413"/>
      <c r="J25" s="413"/>
      <c r="K25" s="414"/>
      <c r="L25" s="414"/>
    </row>
    <row r="26" spans="1:12" s="396" customFormat="1" ht="18" customHeight="1">
      <c r="A26" s="400" t="s">
        <v>58</v>
      </c>
      <c r="B26" s="376" t="s">
        <v>59</v>
      </c>
      <c r="C26" s="76">
        <f>C27+C29+C31+C30</f>
        <v>648363</v>
      </c>
      <c r="D26" s="76">
        <f>D27+D29+D31</f>
        <v>33099</v>
      </c>
      <c r="E26" s="76">
        <f>E27+E29+E31+E30</f>
        <v>615264</v>
      </c>
      <c r="F26" s="76">
        <f>F27+F29+F31</f>
        <v>541200</v>
      </c>
      <c r="G26" s="76"/>
      <c r="H26" s="76">
        <f t="shared" si="2"/>
        <v>541200</v>
      </c>
      <c r="I26" s="76"/>
      <c r="J26" s="413"/>
      <c r="K26" s="415"/>
      <c r="L26" s="415"/>
    </row>
    <row r="27" spans="1:12" ht="18" customHeight="1">
      <c r="A27" s="400">
        <v>1</v>
      </c>
      <c r="B27" s="376" t="s">
        <v>60</v>
      </c>
      <c r="C27" s="76">
        <f>493566-6486+49596</f>
        <v>536676</v>
      </c>
      <c r="D27" s="76"/>
      <c r="E27" s="76">
        <f>493566-6486+49596</f>
        <v>536676</v>
      </c>
      <c r="F27" s="76">
        <f>435630+105571-1</f>
        <v>541200</v>
      </c>
      <c r="G27" s="76"/>
      <c r="H27" s="76">
        <f t="shared" si="2"/>
        <v>541200</v>
      </c>
      <c r="I27" s="76"/>
      <c r="J27" s="413"/>
      <c r="K27" s="416"/>
      <c r="L27" s="416"/>
    </row>
    <row r="28" spans="1:12" ht="18" customHeight="1">
      <c r="A28" s="400"/>
      <c r="B28" s="376" t="s">
        <v>61</v>
      </c>
      <c r="C28" s="76">
        <f>268514+49596</f>
        <v>318110</v>
      </c>
      <c r="D28" s="76"/>
      <c r="E28" s="76">
        <v>318110</v>
      </c>
      <c r="F28" s="76">
        <v>318110</v>
      </c>
      <c r="G28" s="76"/>
      <c r="H28" s="76">
        <f t="shared" si="2"/>
        <v>318110</v>
      </c>
      <c r="I28" s="76"/>
      <c r="J28" s="413"/>
      <c r="K28" s="416"/>
      <c r="L28" s="416"/>
    </row>
    <row r="29" spans="1:12" ht="18" customHeight="1" hidden="1">
      <c r="A29" s="400">
        <v>2</v>
      </c>
      <c r="B29" s="376" t="s">
        <v>62</v>
      </c>
      <c r="C29" s="76"/>
      <c r="D29" s="76"/>
      <c r="E29" s="76"/>
      <c r="F29" s="76"/>
      <c r="G29" s="76"/>
      <c r="H29" s="76"/>
      <c r="I29" s="76"/>
      <c r="J29" s="413"/>
      <c r="K29" s="415"/>
      <c r="L29" s="415"/>
    </row>
    <row r="30" spans="1:12" ht="18" customHeight="1">
      <c r="A30" s="400">
        <v>2</v>
      </c>
      <c r="B30" s="376" t="s">
        <v>63</v>
      </c>
      <c r="C30" s="76">
        <v>50000</v>
      </c>
      <c r="D30" s="76"/>
      <c r="E30" s="76">
        <v>50000</v>
      </c>
      <c r="F30" s="76"/>
      <c r="G30" s="76"/>
      <c r="H30" s="76"/>
      <c r="I30" s="76"/>
      <c r="J30" s="413"/>
      <c r="K30" s="415"/>
      <c r="L30" s="415"/>
    </row>
    <row r="31" spans="1:12" ht="18" customHeight="1">
      <c r="A31" s="400">
        <v>3</v>
      </c>
      <c r="B31" s="376" t="s">
        <v>64</v>
      </c>
      <c r="C31" s="76">
        <v>61687</v>
      </c>
      <c r="D31" s="76">
        <f>D32</f>
        <v>33099</v>
      </c>
      <c r="E31" s="76">
        <f>C31-D31</f>
        <v>28588</v>
      </c>
      <c r="F31" s="76"/>
      <c r="G31" s="76"/>
      <c r="H31" s="76"/>
      <c r="I31" s="76"/>
      <c r="J31" s="413"/>
      <c r="K31" s="415"/>
      <c r="L31" s="415"/>
    </row>
    <row r="32" spans="1:12" ht="18" customHeight="1">
      <c r="A32" s="400"/>
      <c r="B32" s="408" t="s">
        <v>65</v>
      </c>
      <c r="C32" s="76">
        <f>C31-C33</f>
        <v>61687</v>
      </c>
      <c r="D32" s="76">
        <v>33099</v>
      </c>
      <c r="E32" s="76">
        <f>C32-D32</f>
        <v>28588</v>
      </c>
      <c r="F32" s="76"/>
      <c r="G32" s="76"/>
      <c r="H32" s="76"/>
      <c r="I32" s="76"/>
      <c r="J32" s="413"/>
      <c r="K32" s="416"/>
      <c r="L32" s="416"/>
    </row>
    <row r="33" spans="1:12" ht="18" customHeight="1">
      <c r="A33" s="400"/>
      <c r="B33" s="408" t="s">
        <v>66</v>
      </c>
      <c r="C33" s="409"/>
      <c r="D33" s="409"/>
      <c r="E33" s="76"/>
      <c r="F33" s="76"/>
      <c r="G33" s="76"/>
      <c r="H33" s="76"/>
      <c r="I33" s="76"/>
      <c r="J33" s="413"/>
      <c r="K33" s="415"/>
      <c r="L33" s="415"/>
    </row>
    <row r="34" spans="1:12" ht="18" customHeight="1">
      <c r="A34" s="400" t="s">
        <v>67</v>
      </c>
      <c r="B34" s="408" t="s">
        <v>68</v>
      </c>
      <c r="C34" s="76">
        <v>663267</v>
      </c>
      <c r="D34" s="76"/>
      <c r="E34" s="76">
        <f>C34-D34</f>
        <v>663267</v>
      </c>
      <c r="F34" s="76">
        <v>670000</v>
      </c>
      <c r="G34" s="76"/>
      <c r="H34" s="76">
        <f>F34-G34</f>
        <v>670000</v>
      </c>
      <c r="I34" s="76"/>
      <c r="J34" s="413"/>
      <c r="K34" s="415"/>
      <c r="L34" s="415"/>
    </row>
    <row r="35" spans="1:12" ht="18" customHeight="1">
      <c r="A35" s="400"/>
      <c r="B35" s="400" t="s">
        <v>69</v>
      </c>
      <c r="C35" s="76">
        <f>C24+C26+C34+C25</f>
        <v>11112215</v>
      </c>
      <c r="D35" s="76">
        <f>D24+D26+D34+D25</f>
        <v>704375</v>
      </c>
      <c r="E35" s="76">
        <f>E24+E25+E26+E34</f>
        <v>10407840</v>
      </c>
      <c r="F35" s="76">
        <f>F24+F26+F34+F25</f>
        <v>11730170</v>
      </c>
      <c r="G35" s="76">
        <f>G24+G26+G34+G25</f>
        <v>614300</v>
      </c>
      <c r="H35" s="76">
        <f>F35-G35</f>
        <v>11115870</v>
      </c>
      <c r="I35" s="413"/>
      <c r="J35" s="413"/>
      <c r="K35" s="414"/>
      <c r="L35" s="414"/>
    </row>
    <row r="36" spans="1:12" ht="18" customHeight="1">
      <c r="A36" s="532" t="s">
        <v>70</v>
      </c>
      <c r="B36" s="533"/>
      <c r="C36" s="534"/>
      <c r="D36" s="534"/>
      <c r="E36" s="534"/>
      <c r="F36" s="534"/>
      <c r="G36" s="534"/>
      <c r="H36" s="534"/>
      <c r="I36" s="535"/>
      <c r="J36" s="417"/>
      <c r="K36" s="417"/>
      <c r="L36" s="417"/>
    </row>
    <row r="37" spans="1:12" ht="14.25">
      <c r="A37" s="536" t="s">
        <v>71</v>
      </c>
      <c r="B37" s="537"/>
      <c r="C37" s="538"/>
      <c r="D37" s="538"/>
      <c r="E37" s="538"/>
      <c r="F37" s="538"/>
      <c r="G37" s="538"/>
      <c r="H37" s="538"/>
      <c r="I37" s="539"/>
      <c r="J37" s="417"/>
      <c r="K37" s="417"/>
      <c r="L37" s="417"/>
    </row>
    <row r="38" spans="1:12" ht="14.25">
      <c r="A38" s="540" t="s">
        <v>72</v>
      </c>
      <c r="B38" s="541"/>
      <c r="C38" s="542"/>
      <c r="D38" s="542"/>
      <c r="E38" s="542"/>
      <c r="F38" s="542"/>
      <c r="G38" s="542"/>
      <c r="H38" s="542"/>
      <c r="I38" s="543"/>
      <c r="J38" s="418"/>
      <c r="K38" s="418"/>
      <c r="L38" s="418"/>
    </row>
    <row r="39" spans="1:12" ht="14.25">
      <c r="A39" s="540" t="s">
        <v>73</v>
      </c>
      <c r="B39" s="541"/>
      <c r="C39" s="542"/>
      <c r="D39" s="542"/>
      <c r="E39" s="542"/>
      <c r="F39" s="542"/>
      <c r="G39" s="542"/>
      <c r="H39" s="542"/>
      <c r="I39" s="543"/>
      <c r="J39" s="418"/>
      <c r="K39" s="418"/>
      <c r="L39" s="418"/>
    </row>
    <row r="40" spans="1:12" ht="14.25">
      <c r="A40" s="527" t="s">
        <v>74</v>
      </c>
      <c r="B40" s="527"/>
      <c r="C40" s="527"/>
      <c r="D40" s="527"/>
      <c r="E40" s="527"/>
      <c r="F40" s="527"/>
      <c r="G40" s="527"/>
      <c r="H40" s="527"/>
      <c r="I40" s="527"/>
      <c r="J40" s="410"/>
      <c r="K40" s="410"/>
      <c r="L40" s="410"/>
    </row>
    <row r="41" spans="1:12" ht="14.25">
      <c r="A41" s="527" t="s">
        <v>75</v>
      </c>
      <c r="B41" s="527"/>
      <c r="C41" s="527"/>
      <c r="D41" s="527"/>
      <c r="E41" s="527"/>
      <c r="F41" s="527"/>
      <c r="G41" s="527"/>
      <c r="H41" s="527"/>
      <c r="I41" s="527"/>
      <c r="J41" s="410"/>
      <c r="K41" s="410"/>
      <c r="L41" s="410"/>
    </row>
    <row r="42" spans="1:12" ht="14.25">
      <c r="A42" s="527" t="s">
        <v>76</v>
      </c>
      <c r="B42" s="527"/>
      <c r="C42" s="527"/>
      <c r="D42" s="527"/>
      <c r="E42" s="527"/>
      <c r="F42" s="527"/>
      <c r="G42" s="527"/>
      <c r="H42" s="527"/>
      <c r="I42" s="527"/>
      <c r="J42" s="410"/>
      <c r="K42" s="410"/>
      <c r="L42" s="410"/>
    </row>
  </sheetData>
  <sheetProtection/>
  <mergeCells count="9">
    <mergeCell ref="A40:I40"/>
    <mergeCell ref="A41:I41"/>
    <mergeCell ref="A42:I42"/>
    <mergeCell ref="A2:J2"/>
    <mergeCell ref="C3:I3"/>
    <mergeCell ref="A36:I36"/>
    <mergeCell ref="A37:I37"/>
    <mergeCell ref="A38:I38"/>
    <mergeCell ref="A39:I39"/>
  </mergeCells>
  <printOptions horizontalCentered="1"/>
  <pageMargins left="0.4" right="0.42" top="0.7900000000000001" bottom="0.2" header="0.17" footer="0.1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22">
      <selection activeCell="D32" sqref="D32"/>
    </sheetView>
  </sheetViews>
  <sheetFormatPr defaultColWidth="8.00390625" defaultRowHeight="14.25"/>
  <cols>
    <col min="1" max="1" width="44.375" style="122" customWidth="1"/>
    <col min="2" max="3" width="12.50390625" style="122" customWidth="1"/>
    <col min="4" max="4" width="13.125" style="122" customWidth="1"/>
    <col min="5" max="5" width="8.375" style="122" customWidth="1"/>
    <col min="6" max="6" width="8.00390625" style="122" customWidth="1"/>
    <col min="7" max="7" width="11.75390625" style="122" customWidth="1"/>
    <col min="8" max="8" width="11.375" style="122" customWidth="1"/>
    <col min="9" max="9" width="10.125" style="122" customWidth="1"/>
    <col min="10" max="10" width="8.00390625" style="122" customWidth="1"/>
    <col min="11" max="11" width="9.50390625" style="122" customWidth="1"/>
    <col min="12" max="12" width="10.375" style="122" customWidth="1"/>
    <col min="13" max="13" width="10.875" style="122" customWidth="1"/>
    <col min="14" max="14" width="9.375" style="122" customWidth="1"/>
    <col min="15" max="211" width="8.00390625" style="122" customWidth="1"/>
    <col min="212" max="249" width="7.875" style="122" customWidth="1"/>
    <col min="250" max="16384" width="8.00390625" style="122" customWidth="1"/>
  </cols>
  <sheetData>
    <row r="1" spans="1:6" s="286" customFormat="1" ht="17.25" customHeight="1">
      <c r="A1" s="561" t="s">
        <v>1615</v>
      </c>
      <c r="B1" s="561"/>
      <c r="C1" s="561"/>
      <c r="D1" s="561"/>
      <c r="E1" s="562"/>
      <c r="F1" s="561"/>
    </row>
    <row r="2" spans="1:5" ht="24.75" customHeight="1">
      <c r="A2" s="567" t="s">
        <v>1616</v>
      </c>
      <c r="B2" s="567"/>
      <c r="C2" s="567"/>
      <c r="D2" s="567"/>
      <c r="E2" s="123"/>
    </row>
    <row r="3" spans="1:14" ht="15" customHeight="1">
      <c r="A3" s="124"/>
      <c r="B3" s="556" t="s">
        <v>1822</v>
      </c>
      <c r="C3" s="556"/>
      <c r="D3" s="556"/>
      <c r="E3" s="125"/>
      <c r="F3" s="568"/>
      <c r="G3" s="569"/>
      <c r="H3" s="569"/>
      <c r="I3" s="569"/>
      <c r="J3" s="124"/>
      <c r="K3" s="568"/>
      <c r="L3" s="569"/>
      <c r="M3" s="569"/>
      <c r="N3" s="569"/>
    </row>
    <row r="4" spans="1:14" s="121" customFormat="1" ht="31.5" customHeight="1">
      <c r="A4" s="126" t="s">
        <v>1617</v>
      </c>
      <c r="B4" s="109" t="s">
        <v>1380</v>
      </c>
      <c r="C4" s="109" t="s">
        <v>1343</v>
      </c>
      <c r="D4" s="110" t="s">
        <v>1618</v>
      </c>
      <c r="E4" s="127"/>
      <c r="F4" s="128"/>
      <c r="G4" s="112"/>
      <c r="H4" s="112"/>
      <c r="I4" s="113"/>
      <c r="J4" s="130"/>
      <c r="K4" s="128"/>
      <c r="L4" s="112"/>
      <c r="M4" s="112"/>
      <c r="N4" s="113"/>
    </row>
    <row r="5" spans="1:14" ht="22.5" customHeight="1">
      <c r="A5" s="114" t="s">
        <v>1345</v>
      </c>
      <c r="B5" s="115">
        <f>B6+B19+B23+B27+B31</f>
        <v>9</v>
      </c>
      <c r="C5" s="115">
        <f>C6+C19+C23+C27+C31</f>
        <v>9</v>
      </c>
      <c r="D5" s="494">
        <f>C5/B5*100</f>
        <v>100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22.5" customHeight="1">
      <c r="A6" s="129" t="s">
        <v>1619</v>
      </c>
      <c r="B6" s="118">
        <f>B7+B8+B9+B10+B11+B12+B13+B14+B15+B16+B17+B18</f>
        <v>9</v>
      </c>
      <c r="C6" s="118">
        <f>C7+C8+C9+C10+C11+C12+C13+C14+C15+C16+C17+C18</f>
        <v>9</v>
      </c>
      <c r="D6" s="495">
        <f>C6/B6*100</f>
        <v>100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22.5" customHeight="1">
      <c r="A7" s="129" t="s">
        <v>1620</v>
      </c>
      <c r="B7" s="118"/>
      <c r="C7" s="118"/>
      <c r="D7" s="49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22.5" customHeight="1">
      <c r="A8" s="129" t="s">
        <v>1621</v>
      </c>
      <c r="B8" s="118"/>
      <c r="C8" s="118"/>
      <c r="D8" s="49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22.5" customHeight="1">
      <c r="A9" s="129" t="s">
        <v>1622</v>
      </c>
      <c r="B9" s="118"/>
      <c r="C9" s="118"/>
      <c r="D9" s="49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22.5" customHeight="1">
      <c r="A10" s="129" t="s">
        <v>1623</v>
      </c>
      <c r="B10" s="118"/>
      <c r="C10" s="118"/>
      <c r="D10" s="49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22.5" customHeight="1">
      <c r="A11" s="129" t="s">
        <v>1624</v>
      </c>
      <c r="B11" s="118"/>
      <c r="C11" s="118"/>
      <c r="D11" s="49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22.5" customHeight="1">
      <c r="A12" s="129" t="s">
        <v>1625</v>
      </c>
      <c r="B12" s="118"/>
      <c r="C12" s="118"/>
      <c r="D12" s="49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2.5" customHeight="1">
      <c r="A13" s="129" t="s">
        <v>1626</v>
      </c>
      <c r="B13" s="118"/>
      <c r="C13" s="118"/>
      <c r="D13" s="49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22.5" customHeight="1">
      <c r="A14" s="129" t="s">
        <v>1627</v>
      </c>
      <c r="B14" s="118"/>
      <c r="C14" s="118"/>
      <c r="D14" s="49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22.5" customHeight="1">
      <c r="A15" s="117" t="s">
        <v>1628</v>
      </c>
      <c r="B15" s="118"/>
      <c r="C15" s="118"/>
      <c r="D15" s="49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22.5" customHeight="1">
      <c r="A16" s="117" t="s">
        <v>1629</v>
      </c>
      <c r="B16" s="118"/>
      <c r="C16" s="118"/>
      <c r="D16" s="49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2.5" customHeight="1">
      <c r="A17" s="117" t="s">
        <v>1630</v>
      </c>
      <c r="B17" s="118"/>
      <c r="C17" s="118"/>
      <c r="D17" s="49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2.5" customHeight="1">
      <c r="A18" s="117" t="s">
        <v>1631</v>
      </c>
      <c r="B18" s="118">
        <v>9</v>
      </c>
      <c r="C18" s="118">
        <v>9</v>
      </c>
      <c r="D18" s="495">
        <f>C18/B18*100</f>
        <v>100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22.5" customHeight="1">
      <c r="A19" s="117" t="s">
        <v>1632</v>
      </c>
      <c r="B19" s="118"/>
      <c r="C19" s="118"/>
      <c r="D19" s="495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22.5" customHeight="1">
      <c r="A20" s="117" t="s">
        <v>1633</v>
      </c>
      <c r="B20" s="118"/>
      <c r="C20" s="118"/>
      <c r="D20" s="495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22.5" customHeight="1">
      <c r="A21" s="117" t="s">
        <v>1634</v>
      </c>
      <c r="B21" s="118"/>
      <c r="C21" s="118"/>
      <c r="D21" s="495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22.5" customHeight="1">
      <c r="A22" s="117" t="s">
        <v>1635</v>
      </c>
      <c r="B22" s="118"/>
      <c r="C22" s="118"/>
      <c r="D22" s="495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ht="22.5" customHeight="1">
      <c r="A23" s="117" t="s">
        <v>1636</v>
      </c>
      <c r="B23" s="118"/>
      <c r="C23" s="118"/>
      <c r="D23" s="495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22.5" customHeight="1">
      <c r="A24" s="117" t="s">
        <v>1637</v>
      </c>
      <c r="B24" s="118"/>
      <c r="C24" s="118"/>
      <c r="D24" s="495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22.5" customHeight="1">
      <c r="A25" s="117" t="s">
        <v>1638</v>
      </c>
      <c r="B25" s="118"/>
      <c r="C25" s="118"/>
      <c r="D25" s="495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22.5" customHeight="1">
      <c r="A26" s="117" t="s">
        <v>1639</v>
      </c>
      <c r="B26" s="118"/>
      <c r="C26" s="118"/>
      <c r="D26" s="495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ht="22.5" customHeight="1">
      <c r="A27" s="117" t="s">
        <v>1640</v>
      </c>
      <c r="B27" s="118"/>
      <c r="C27" s="118"/>
      <c r="D27" s="495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22.5" customHeight="1">
      <c r="A28" s="117" t="s">
        <v>1641</v>
      </c>
      <c r="B28" s="118"/>
      <c r="C28" s="118"/>
      <c r="D28" s="495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ht="22.5" customHeight="1">
      <c r="A29" s="117" t="s">
        <v>1642</v>
      </c>
      <c r="B29" s="118"/>
      <c r="C29" s="118"/>
      <c r="D29" s="495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ht="22.5" customHeight="1">
      <c r="A30" s="117" t="s">
        <v>1643</v>
      </c>
      <c r="B30" s="118"/>
      <c r="C30" s="118"/>
      <c r="D30" s="495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ht="22.5" customHeight="1">
      <c r="A31" s="117" t="s">
        <v>1644</v>
      </c>
      <c r="B31" s="118"/>
      <c r="C31" s="118"/>
      <c r="D31" s="495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ht="22.5" customHeight="1">
      <c r="A32" s="114" t="s">
        <v>1645</v>
      </c>
      <c r="B32" s="115">
        <v>5</v>
      </c>
      <c r="C32" s="115">
        <v>26</v>
      </c>
      <c r="D32" s="495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22.5" customHeight="1">
      <c r="A33" s="114" t="s">
        <v>1646</v>
      </c>
      <c r="B33" s="115">
        <v>5</v>
      </c>
      <c r="C33" s="115">
        <v>5</v>
      </c>
      <c r="D33" s="495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ht="22.5" customHeight="1">
      <c r="A34" s="120" t="s">
        <v>1375</v>
      </c>
      <c r="B34" s="115">
        <f>B5+B32+B33</f>
        <v>19</v>
      </c>
      <c r="C34" s="115">
        <f>C5+C32+C33</f>
        <v>40</v>
      </c>
      <c r="D34" s="495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6:14" ht="14.25">
      <c r="F35" s="124"/>
      <c r="G35" s="124"/>
      <c r="H35" s="124"/>
      <c r="I35" s="124"/>
      <c r="J35" s="124"/>
      <c r="K35" s="124"/>
      <c r="L35" s="124"/>
      <c r="M35" s="124"/>
      <c r="N35" s="124"/>
    </row>
    <row r="36" spans="6:14" ht="14.25">
      <c r="F36" s="124"/>
      <c r="G36" s="124"/>
      <c r="H36" s="124"/>
      <c r="I36" s="124"/>
      <c r="J36" s="124"/>
      <c r="K36" s="124"/>
      <c r="L36" s="124"/>
      <c r="M36" s="124"/>
      <c r="N36" s="124"/>
    </row>
    <row r="37" spans="6:14" ht="14.25">
      <c r="F37" s="124"/>
      <c r="G37" s="124"/>
      <c r="H37" s="124"/>
      <c r="I37" s="124"/>
      <c r="J37" s="124"/>
      <c r="K37" s="124"/>
      <c r="L37" s="124"/>
      <c r="M37" s="124"/>
      <c r="N37" s="124"/>
    </row>
    <row r="38" spans="6:14" ht="14.25">
      <c r="F38" s="124"/>
      <c r="G38" s="124"/>
      <c r="H38" s="124"/>
      <c r="I38" s="124"/>
      <c r="J38" s="124"/>
      <c r="K38" s="124"/>
      <c r="L38" s="124"/>
      <c r="M38" s="124"/>
      <c r="N38" s="124"/>
    </row>
    <row r="39" spans="6:14" ht="14.25">
      <c r="F39" s="124"/>
      <c r="G39" s="124"/>
      <c r="H39" s="124"/>
      <c r="I39" s="124"/>
      <c r="J39" s="124"/>
      <c r="K39" s="124"/>
      <c r="L39" s="124"/>
      <c r="M39" s="124"/>
      <c r="N39" s="124"/>
    </row>
    <row r="40" spans="6:14" ht="14.25">
      <c r="F40" s="124"/>
      <c r="G40" s="124"/>
      <c r="H40" s="124"/>
      <c r="I40" s="124"/>
      <c r="J40" s="124"/>
      <c r="K40" s="124"/>
      <c r="L40" s="124"/>
      <c r="M40" s="124"/>
      <c r="N40" s="124"/>
    </row>
    <row r="41" spans="6:14" ht="14.25">
      <c r="F41" s="124"/>
      <c r="G41" s="124"/>
      <c r="H41" s="124"/>
      <c r="I41" s="124"/>
      <c r="J41" s="124"/>
      <c r="K41" s="124"/>
      <c r="L41" s="124"/>
      <c r="M41" s="124"/>
      <c r="N41" s="124"/>
    </row>
    <row r="42" spans="6:14" ht="14.25">
      <c r="F42" s="124"/>
      <c r="G42" s="124"/>
      <c r="H42" s="124"/>
      <c r="I42" s="124"/>
      <c r="J42" s="124"/>
      <c r="K42" s="124"/>
      <c r="L42" s="124"/>
      <c r="M42" s="124"/>
      <c r="N42" s="124"/>
    </row>
    <row r="43" spans="6:14" ht="14.25">
      <c r="F43" s="124"/>
      <c r="G43" s="124"/>
      <c r="H43" s="124"/>
      <c r="I43" s="124"/>
      <c r="J43" s="124"/>
      <c r="K43" s="124"/>
      <c r="L43" s="124"/>
      <c r="M43" s="124"/>
      <c r="N43" s="124"/>
    </row>
    <row r="44" spans="6:14" ht="14.25">
      <c r="F44" s="124"/>
      <c r="G44" s="124"/>
      <c r="H44" s="124"/>
      <c r="I44" s="124"/>
      <c r="J44" s="124"/>
      <c r="K44" s="124"/>
      <c r="L44" s="124"/>
      <c r="M44" s="124"/>
      <c r="N44" s="124"/>
    </row>
    <row r="45" spans="6:14" ht="14.25">
      <c r="F45" s="124"/>
      <c r="G45" s="124"/>
      <c r="H45" s="124"/>
      <c r="I45" s="124"/>
      <c r="J45" s="124"/>
      <c r="K45" s="124"/>
      <c r="L45" s="124"/>
      <c r="M45" s="124"/>
      <c r="N45" s="124"/>
    </row>
    <row r="46" spans="6:14" ht="14.25">
      <c r="F46" s="124"/>
      <c r="G46" s="124"/>
      <c r="H46" s="124"/>
      <c r="I46" s="124"/>
      <c r="J46" s="124"/>
      <c r="K46" s="124"/>
      <c r="L46" s="124"/>
      <c r="M46" s="124"/>
      <c r="N46" s="124"/>
    </row>
    <row r="47" spans="6:14" ht="14.25">
      <c r="F47" s="124"/>
      <c r="G47" s="124"/>
      <c r="H47" s="124"/>
      <c r="I47" s="124"/>
      <c r="J47" s="124"/>
      <c r="K47" s="124"/>
      <c r="L47" s="124"/>
      <c r="M47" s="124"/>
      <c r="N47" s="124"/>
    </row>
    <row r="48" spans="6:14" ht="14.25">
      <c r="F48" s="124"/>
      <c r="G48" s="124"/>
      <c r="H48" s="124"/>
      <c r="I48" s="124"/>
      <c r="J48" s="124"/>
      <c r="K48" s="124"/>
      <c r="L48" s="124"/>
      <c r="M48" s="124"/>
      <c r="N48" s="124"/>
    </row>
    <row r="49" spans="6:14" ht="14.25">
      <c r="F49" s="124"/>
      <c r="G49" s="124"/>
      <c r="H49" s="124"/>
      <c r="I49" s="124"/>
      <c r="J49" s="124"/>
      <c r="K49" s="124"/>
      <c r="L49" s="124"/>
      <c r="M49" s="124"/>
      <c r="N49" s="124"/>
    </row>
    <row r="50" spans="6:14" ht="14.25">
      <c r="F50" s="124"/>
      <c r="G50" s="124"/>
      <c r="H50" s="124"/>
      <c r="I50" s="124"/>
      <c r="J50" s="124"/>
      <c r="K50" s="124"/>
      <c r="L50" s="124"/>
      <c r="M50" s="124"/>
      <c r="N50" s="124"/>
    </row>
    <row r="51" spans="6:14" ht="14.25">
      <c r="F51" s="124"/>
      <c r="G51" s="124"/>
      <c r="H51" s="124"/>
      <c r="I51" s="124"/>
      <c r="J51" s="124"/>
      <c r="K51" s="124"/>
      <c r="L51" s="124"/>
      <c r="M51" s="124"/>
      <c r="N51" s="124"/>
    </row>
    <row r="52" spans="6:14" ht="14.25">
      <c r="F52" s="124"/>
      <c r="G52" s="124"/>
      <c r="H52" s="124"/>
      <c r="I52" s="124"/>
      <c r="J52" s="124"/>
      <c r="K52" s="124"/>
      <c r="L52" s="124"/>
      <c r="M52" s="124"/>
      <c r="N52" s="124"/>
    </row>
    <row r="53" spans="6:14" ht="14.25">
      <c r="F53" s="124"/>
      <c r="G53" s="124"/>
      <c r="H53" s="124"/>
      <c r="I53" s="124"/>
      <c r="J53" s="124"/>
      <c r="K53" s="124"/>
      <c r="L53" s="124"/>
      <c r="M53" s="124"/>
      <c r="N53" s="124"/>
    </row>
    <row r="54" spans="6:14" ht="14.25">
      <c r="F54" s="124"/>
      <c r="G54" s="124"/>
      <c r="H54" s="124"/>
      <c r="I54" s="124"/>
      <c r="J54" s="124"/>
      <c r="K54" s="124"/>
      <c r="L54" s="124"/>
      <c r="M54" s="124"/>
      <c r="N54" s="124"/>
    </row>
    <row r="55" spans="6:14" ht="14.25">
      <c r="F55" s="124"/>
      <c r="G55" s="124"/>
      <c r="H55" s="124"/>
      <c r="I55" s="124"/>
      <c r="J55" s="124"/>
      <c r="K55" s="124"/>
      <c r="L55" s="124"/>
      <c r="M55" s="124"/>
      <c r="N55" s="124"/>
    </row>
    <row r="56" spans="6:14" ht="14.25">
      <c r="F56" s="124"/>
      <c r="G56" s="124"/>
      <c r="H56" s="124"/>
      <c r="I56" s="124"/>
      <c r="J56" s="124"/>
      <c r="K56" s="124"/>
      <c r="L56" s="124"/>
      <c r="M56" s="124"/>
      <c r="N56" s="124"/>
    </row>
    <row r="57" spans="6:14" ht="14.25">
      <c r="F57" s="124"/>
      <c r="G57" s="124"/>
      <c r="H57" s="124"/>
      <c r="I57" s="124"/>
      <c r="J57" s="124"/>
      <c r="K57" s="124"/>
      <c r="L57" s="124"/>
      <c r="M57" s="124"/>
      <c r="N57" s="124"/>
    </row>
    <row r="58" spans="6:14" ht="14.25">
      <c r="F58" s="124"/>
      <c r="G58" s="124"/>
      <c r="H58" s="124"/>
      <c r="I58" s="124"/>
      <c r="J58" s="124"/>
      <c r="K58" s="124"/>
      <c r="L58" s="124"/>
      <c r="M58" s="124"/>
      <c r="N58" s="124"/>
    </row>
    <row r="59" spans="6:14" ht="14.25">
      <c r="F59" s="124"/>
      <c r="G59" s="124"/>
      <c r="H59" s="124"/>
      <c r="I59" s="124"/>
      <c r="J59" s="124"/>
      <c r="K59" s="124"/>
      <c r="L59" s="124"/>
      <c r="M59" s="124"/>
      <c r="N59" s="124"/>
    </row>
    <row r="60" spans="6:14" ht="14.25">
      <c r="F60" s="124"/>
      <c r="G60" s="124"/>
      <c r="H60" s="124"/>
      <c r="I60" s="124"/>
      <c r="J60" s="124"/>
      <c r="K60" s="124"/>
      <c r="L60" s="124"/>
      <c r="M60" s="124"/>
      <c r="N60" s="124"/>
    </row>
    <row r="61" spans="6:14" ht="14.25">
      <c r="F61" s="124"/>
      <c r="G61" s="124"/>
      <c r="H61" s="124"/>
      <c r="I61" s="124"/>
      <c r="J61" s="124"/>
      <c r="K61" s="124"/>
      <c r="L61" s="124"/>
      <c r="M61" s="124"/>
      <c r="N61" s="124"/>
    </row>
    <row r="62" spans="6:14" ht="14.25">
      <c r="F62" s="124"/>
      <c r="G62" s="124"/>
      <c r="H62" s="124"/>
      <c r="I62" s="124"/>
      <c r="J62" s="124"/>
      <c r="K62" s="124"/>
      <c r="L62" s="124"/>
      <c r="M62" s="124"/>
      <c r="N62" s="124"/>
    </row>
    <row r="63" spans="6:14" ht="14.25">
      <c r="F63" s="124"/>
      <c r="G63" s="124"/>
      <c r="H63" s="124"/>
      <c r="I63" s="124"/>
      <c r="J63" s="124"/>
      <c r="K63" s="124"/>
      <c r="L63" s="124"/>
      <c r="M63" s="124"/>
      <c r="N63" s="124"/>
    </row>
    <row r="64" spans="6:14" ht="14.25">
      <c r="F64" s="124"/>
      <c r="G64" s="124"/>
      <c r="H64" s="124"/>
      <c r="I64" s="124"/>
      <c r="J64" s="124"/>
      <c r="K64" s="124"/>
      <c r="L64" s="124"/>
      <c r="M64" s="124"/>
      <c r="N64" s="124"/>
    </row>
    <row r="65" spans="6:14" ht="14.25">
      <c r="F65" s="124"/>
      <c r="G65" s="124"/>
      <c r="H65" s="124"/>
      <c r="I65" s="124"/>
      <c r="J65" s="124"/>
      <c r="K65" s="124"/>
      <c r="L65" s="124"/>
      <c r="M65" s="124"/>
      <c r="N65" s="124"/>
    </row>
    <row r="66" spans="6:14" ht="14.25">
      <c r="F66" s="124"/>
      <c r="G66" s="124"/>
      <c r="H66" s="124"/>
      <c r="I66" s="124"/>
      <c r="J66" s="124"/>
      <c r="K66" s="124"/>
      <c r="L66" s="124"/>
      <c r="M66" s="124"/>
      <c r="N66" s="124"/>
    </row>
    <row r="67" spans="6:14" ht="14.25">
      <c r="F67" s="124"/>
      <c r="G67" s="124"/>
      <c r="H67" s="124"/>
      <c r="I67" s="124"/>
      <c r="J67" s="124"/>
      <c r="K67" s="124"/>
      <c r="L67" s="124"/>
      <c r="M67" s="124"/>
      <c r="N67" s="124"/>
    </row>
    <row r="68" spans="6:14" ht="14.25">
      <c r="F68" s="124"/>
      <c r="G68" s="124"/>
      <c r="H68" s="124"/>
      <c r="I68" s="124"/>
      <c r="J68" s="124"/>
      <c r="K68" s="124"/>
      <c r="L68" s="124"/>
      <c r="M68" s="124"/>
      <c r="N68" s="124"/>
    </row>
    <row r="69" spans="6:14" ht="14.25">
      <c r="F69" s="124"/>
      <c r="G69" s="124"/>
      <c r="H69" s="124"/>
      <c r="I69" s="124"/>
      <c r="J69" s="124"/>
      <c r="K69" s="124"/>
      <c r="L69" s="124"/>
      <c r="M69" s="124"/>
      <c r="N69" s="124"/>
    </row>
    <row r="70" spans="6:14" ht="14.25">
      <c r="F70" s="124"/>
      <c r="G70" s="124"/>
      <c r="H70" s="124"/>
      <c r="I70" s="124"/>
      <c r="J70" s="124"/>
      <c r="K70" s="124"/>
      <c r="L70" s="124"/>
      <c r="M70" s="124"/>
      <c r="N70" s="124"/>
    </row>
    <row r="71" spans="6:14" ht="14.25">
      <c r="F71" s="124"/>
      <c r="G71" s="124"/>
      <c r="H71" s="124"/>
      <c r="I71" s="124"/>
      <c r="J71" s="124"/>
      <c r="K71" s="124"/>
      <c r="L71" s="124"/>
      <c r="M71" s="124"/>
      <c r="N71" s="124"/>
    </row>
    <row r="72" spans="6:14" ht="14.25">
      <c r="F72" s="124"/>
      <c r="G72" s="124"/>
      <c r="H72" s="124"/>
      <c r="I72" s="124"/>
      <c r="J72" s="124"/>
      <c r="K72" s="124"/>
      <c r="L72" s="124"/>
      <c r="M72" s="124"/>
      <c r="N72" s="124"/>
    </row>
    <row r="73" spans="6:14" ht="14.25">
      <c r="F73" s="124"/>
      <c r="G73" s="124"/>
      <c r="H73" s="124"/>
      <c r="I73" s="124"/>
      <c r="J73" s="124"/>
      <c r="K73" s="124"/>
      <c r="L73" s="124"/>
      <c r="M73" s="124"/>
      <c r="N73" s="124"/>
    </row>
    <row r="74" spans="6:14" ht="14.25">
      <c r="F74" s="124"/>
      <c r="G74" s="124"/>
      <c r="H74" s="124"/>
      <c r="I74" s="124"/>
      <c r="J74" s="124"/>
      <c r="K74" s="124"/>
      <c r="L74" s="124"/>
      <c r="M74" s="124"/>
      <c r="N74" s="124"/>
    </row>
    <row r="75" spans="6:14" ht="14.25">
      <c r="F75" s="124"/>
      <c r="G75" s="124"/>
      <c r="H75" s="124"/>
      <c r="I75" s="124"/>
      <c r="J75" s="124"/>
      <c r="K75" s="124"/>
      <c r="L75" s="124"/>
      <c r="M75" s="124"/>
      <c r="N75" s="124"/>
    </row>
    <row r="76" spans="6:14" ht="14.25">
      <c r="F76" s="124"/>
      <c r="G76" s="124"/>
      <c r="H76" s="124"/>
      <c r="I76" s="124"/>
      <c r="J76" s="124"/>
      <c r="K76" s="124"/>
      <c r="L76" s="124"/>
      <c r="M76" s="124"/>
      <c r="N76" s="124"/>
    </row>
    <row r="77" spans="6:14" ht="14.25">
      <c r="F77" s="124"/>
      <c r="G77" s="124"/>
      <c r="H77" s="124"/>
      <c r="I77" s="124"/>
      <c r="J77" s="124"/>
      <c r="K77" s="124"/>
      <c r="L77" s="124"/>
      <c r="M77" s="124"/>
      <c r="N77" s="124"/>
    </row>
    <row r="78" spans="6:14" ht="14.25">
      <c r="F78" s="124"/>
      <c r="G78" s="124"/>
      <c r="H78" s="124"/>
      <c r="I78" s="124"/>
      <c r="J78" s="124"/>
      <c r="K78" s="124"/>
      <c r="L78" s="124"/>
      <c r="M78" s="124"/>
      <c r="N78" s="124"/>
    </row>
    <row r="79" spans="6:14" ht="14.25">
      <c r="F79" s="124"/>
      <c r="G79" s="124"/>
      <c r="H79" s="124"/>
      <c r="I79" s="124"/>
      <c r="J79" s="124"/>
      <c r="K79" s="124"/>
      <c r="L79" s="124"/>
      <c r="M79" s="124"/>
      <c r="N79" s="124"/>
    </row>
    <row r="80" spans="6:14" ht="14.25">
      <c r="F80" s="124"/>
      <c r="G80" s="124"/>
      <c r="H80" s="124"/>
      <c r="I80" s="124"/>
      <c r="J80" s="124"/>
      <c r="K80" s="124"/>
      <c r="L80" s="124"/>
      <c r="M80" s="124"/>
      <c r="N80" s="124"/>
    </row>
    <row r="81" spans="6:14" ht="14.25">
      <c r="F81" s="124"/>
      <c r="G81" s="124"/>
      <c r="H81" s="124"/>
      <c r="I81" s="124"/>
      <c r="J81" s="124"/>
      <c r="K81" s="124"/>
      <c r="L81" s="124"/>
      <c r="M81" s="124"/>
      <c r="N81" s="124"/>
    </row>
    <row r="82" spans="6:14" ht="14.25">
      <c r="F82" s="124"/>
      <c r="G82" s="124"/>
      <c r="H82" s="124"/>
      <c r="I82" s="124"/>
      <c r="J82" s="124"/>
      <c r="K82" s="124"/>
      <c r="L82" s="124"/>
      <c r="M82" s="124"/>
      <c r="N82" s="124"/>
    </row>
    <row r="83" spans="6:14" ht="14.25">
      <c r="F83" s="124"/>
      <c r="G83" s="124"/>
      <c r="H83" s="124"/>
      <c r="I83" s="124"/>
      <c r="J83" s="124"/>
      <c r="K83" s="124"/>
      <c r="L83" s="124"/>
      <c r="M83" s="124"/>
      <c r="N83" s="124"/>
    </row>
    <row r="84" spans="6:14" ht="14.25">
      <c r="F84" s="124"/>
      <c r="G84" s="124"/>
      <c r="H84" s="124"/>
      <c r="I84" s="124"/>
      <c r="J84" s="124"/>
      <c r="K84" s="124"/>
      <c r="L84" s="124"/>
      <c r="M84" s="124"/>
      <c r="N84" s="124"/>
    </row>
    <row r="85" spans="6:14" ht="14.25">
      <c r="F85" s="124"/>
      <c r="G85" s="124"/>
      <c r="H85" s="124"/>
      <c r="I85" s="124"/>
      <c r="J85" s="124"/>
      <c r="K85" s="124"/>
      <c r="L85" s="124"/>
      <c r="M85" s="124"/>
      <c r="N85" s="124"/>
    </row>
    <row r="86" spans="6:14" ht="14.25">
      <c r="F86" s="124"/>
      <c r="G86" s="124"/>
      <c r="H86" s="124"/>
      <c r="I86" s="124"/>
      <c r="J86" s="124"/>
      <c r="K86" s="124"/>
      <c r="L86" s="124"/>
      <c r="M86" s="124"/>
      <c r="N86" s="124"/>
    </row>
    <row r="87" spans="6:14" ht="14.25">
      <c r="F87" s="124"/>
      <c r="G87" s="124"/>
      <c r="H87" s="124"/>
      <c r="I87" s="124"/>
      <c r="J87" s="124"/>
      <c r="K87" s="124"/>
      <c r="L87" s="124"/>
      <c r="M87" s="124"/>
      <c r="N87" s="124"/>
    </row>
    <row r="88" spans="6:14" ht="14.25">
      <c r="F88" s="124"/>
      <c r="G88" s="124"/>
      <c r="H88" s="124"/>
      <c r="I88" s="124"/>
      <c r="J88" s="124"/>
      <c r="K88" s="124"/>
      <c r="L88" s="124"/>
      <c r="M88" s="124"/>
      <c r="N88" s="124"/>
    </row>
    <row r="89" spans="6:14" ht="14.25">
      <c r="F89" s="124"/>
      <c r="G89" s="124"/>
      <c r="H89" s="124"/>
      <c r="I89" s="124"/>
      <c r="J89" s="124"/>
      <c r="K89" s="124"/>
      <c r="L89" s="124"/>
      <c r="M89" s="124"/>
      <c r="N89" s="124"/>
    </row>
    <row r="90" spans="6:14" ht="14.25">
      <c r="F90" s="124"/>
      <c r="G90" s="124"/>
      <c r="H90" s="124"/>
      <c r="I90" s="124"/>
      <c r="J90" s="124"/>
      <c r="K90" s="124"/>
      <c r="L90" s="124"/>
      <c r="M90" s="124"/>
      <c r="N90" s="124"/>
    </row>
    <row r="91" spans="6:14" ht="14.25">
      <c r="F91" s="124"/>
      <c r="G91" s="124"/>
      <c r="H91" s="124"/>
      <c r="I91" s="124"/>
      <c r="J91" s="124"/>
      <c r="K91" s="124"/>
      <c r="L91" s="124"/>
      <c r="M91" s="124"/>
      <c r="N91" s="124"/>
    </row>
    <row r="92" spans="6:14" ht="14.25">
      <c r="F92" s="124"/>
      <c r="G92" s="124"/>
      <c r="H92" s="124"/>
      <c r="I92" s="124"/>
      <c r="J92" s="124"/>
      <c r="K92" s="124"/>
      <c r="L92" s="124"/>
      <c r="M92" s="124"/>
      <c r="N92" s="124"/>
    </row>
    <row r="93" spans="6:14" ht="14.25">
      <c r="F93" s="124"/>
      <c r="G93" s="124"/>
      <c r="H93" s="124"/>
      <c r="I93" s="124"/>
      <c r="J93" s="124"/>
      <c r="K93" s="124"/>
      <c r="L93" s="124"/>
      <c r="M93" s="124"/>
      <c r="N93" s="124"/>
    </row>
    <row r="94" spans="6:14" ht="14.25">
      <c r="F94" s="124"/>
      <c r="G94" s="124"/>
      <c r="H94" s="124"/>
      <c r="I94" s="124"/>
      <c r="J94" s="124"/>
      <c r="K94" s="124"/>
      <c r="L94" s="124"/>
      <c r="M94" s="124"/>
      <c r="N94" s="124"/>
    </row>
    <row r="95" spans="6:14" ht="14.25">
      <c r="F95" s="124"/>
      <c r="G95" s="124"/>
      <c r="H95" s="124"/>
      <c r="I95" s="124"/>
      <c r="J95" s="124"/>
      <c r="K95" s="124"/>
      <c r="L95" s="124"/>
      <c r="M95" s="124"/>
      <c r="N95" s="124"/>
    </row>
    <row r="96" spans="6:14" ht="14.25">
      <c r="F96" s="124"/>
      <c r="G96" s="124"/>
      <c r="H96" s="124"/>
      <c r="I96" s="124"/>
      <c r="J96" s="124"/>
      <c r="K96" s="124"/>
      <c r="L96" s="124"/>
      <c r="M96" s="124"/>
      <c r="N96" s="124"/>
    </row>
    <row r="97" spans="6:14" ht="14.25">
      <c r="F97" s="124"/>
      <c r="G97" s="124"/>
      <c r="H97" s="124"/>
      <c r="I97" s="124"/>
      <c r="J97" s="124"/>
      <c r="K97" s="124"/>
      <c r="L97" s="124"/>
      <c r="M97" s="124"/>
      <c r="N97" s="124"/>
    </row>
    <row r="98" spans="6:14" ht="14.25">
      <c r="F98" s="124"/>
      <c r="G98" s="124"/>
      <c r="H98" s="124"/>
      <c r="I98" s="124"/>
      <c r="J98" s="124"/>
      <c r="K98" s="124"/>
      <c r="L98" s="124"/>
      <c r="M98" s="124"/>
      <c r="N98" s="124"/>
    </row>
    <row r="99" spans="6:14" ht="14.25"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6:14" ht="14.25"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6:14" ht="14.25"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6:14" ht="14.25"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6:14" ht="14.25"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6:14" ht="14.25"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6:14" ht="14.25"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6:14" ht="14.25"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6:14" ht="14.25"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6:14" ht="14.25"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6:14" ht="14.25"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6:14" ht="14.25"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6:14" ht="14.25"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6:14" ht="14.25"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6:14" ht="14.25"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6:14" ht="14.25"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6:14" ht="14.25"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6:14" ht="14.25"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6:14" ht="14.25">
      <c r="F117" s="124"/>
      <c r="G117" s="124"/>
      <c r="H117" s="124"/>
      <c r="I117" s="124"/>
      <c r="J117" s="124"/>
      <c r="K117" s="124"/>
      <c r="L117" s="124"/>
      <c r="M117" s="124"/>
      <c r="N117" s="124"/>
    </row>
  </sheetData>
  <sheetProtection/>
  <mergeCells count="5">
    <mergeCell ref="A1:F1"/>
    <mergeCell ref="A2:D2"/>
    <mergeCell ref="B3:D3"/>
    <mergeCell ref="F3:I3"/>
    <mergeCell ref="K3:N3"/>
  </mergeCells>
  <conditionalFormatting sqref="A4 B3:D4 G4:I4 L4:N4">
    <cfRule type="cellIs" priority="1" dxfId="8" operator="equal" stopIfTrue="1">
      <formula>0</formula>
    </cfRule>
  </conditionalFormatting>
  <printOptions horizontalCentered="1"/>
  <pageMargins left="1.1023622047244095" right="1.1023622047244095" top="0.9842519685039371" bottom="0.9842519685039371" header="0.5118110236220472" footer="0.9448818897637796"/>
  <pageSetup firstPageNumber="282" useFirstPageNumber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0">
      <selection activeCell="K30" sqref="K30"/>
    </sheetView>
  </sheetViews>
  <sheetFormatPr defaultColWidth="9.00390625" defaultRowHeight="14.25"/>
  <cols>
    <col min="1" max="1" width="42.875" style="104" customWidth="1"/>
    <col min="2" max="3" width="14.125" style="105" customWidth="1"/>
    <col min="4" max="4" width="14.125" style="493" customWidth="1"/>
    <col min="5" max="5" width="11.625" style="105" customWidth="1"/>
    <col min="6" max="7" width="11.625" style="104" customWidth="1"/>
    <col min="8" max="8" width="11.375" style="104" customWidth="1"/>
    <col min="9" max="9" width="9.00390625" style="104" bestFit="1" customWidth="1"/>
    <col min="10" max="16384" width="9.00390625" style="104" customWidth="1"/>
  </cols>
  <sheetData>
    <row r="1" spans="1:6" ht="17.25" customHeight="1">
      <c r="A1" s="561" t="s">
        <v>1647</v>
      </c>
      <c r="B1" s="561"/>
      <c r="C1" s="561"/>
      <c r="D1" s="561"/>
      <c r="E1" s="562"/>
      <c r="F1" s="561"/>
    </row>
    <row r="2" spans="1:8" s="284" customFormat="1" ht="24.75" customHeight="1">
      <c r="A2" s="567" t="s">
        <v>1833</v>
      </c>
      <c r="B2" s="567"/>
      <c r="C2" s="567"/>
      <c r="D2" s="567"/>
      <c r="E2" s="285"/>
      <c r="F2" s="285"/>
      <c r="G2" s="285"/>
      <c r="H2" s="285"/>
    </row>
    <row r="3" spans="2:8" ht="15" customHeight="1">
      <c r="B3" s="556" t="s">
        <v>1822</v>
      </c>
      <c r="C3" s="556"/>
      <c r="D3" s="556"/>
      <c r="E3" s="106"/>
      <c r="F3" s="107"/>
      <c r="G3" s="107"/>
      <c r="H3" s="107"/>
    </row>
    <row r="4" spans="1:8" s="103" customFormat="1" ht="39.75" customHeight="1">
      <c r="A4" s="108" t="s">
        <v>1617</v>
      </c>
      <c r="B4" s="490" t="s">
        <v>1834</v>
      </c>
      <c r="C4" s="490" t="s">
        <v>1835</v>
      </c>
      <c r="D4" s="110" t="s">
        <v>1648</v>
      </c>
      <c r="E4" s="111"/>
      <c r="F4" s="112"/>
      <c r="G4" s="112"/>
      <c r="H4" s="113"/>
    </row>
    <row r="5" spans="1:8" s="511" customFormat="1" ht="27" customHeight="1">
      <c r="A5" s="505" t="s">
        <v>1383</v>
      </c>
      <c r="B5" s="506">
        <f>B6+B11+B20+B22+B24</f>
        <v>16</v>
      </c>
      <c r="C5" s="506">
        <f>C6+C11+C20+C22+C24</f>
        <v>37</v>
      </c>
      <c r="D5" s="507">
        <f>C5/B5*100</f>
        <v>231.25</v>
      </c>
      <c r="E5" s="508"/>
      <c r="F5" s="508"/>
      <c r="G5" s="509"/>
      <c r="H5" s="510"/>
    </row>
    <row r="6" spans="1:8" ht="27" customHeight="1">
      <c r="A6" s="117" t="s">
        <v>1649</v>
      </c>
      <c r="B6" s="118">
        <f>B8</f>
        <v>10</v>
      </c>
      <c r="C6" s="118">
        <f>C8</f>
        <v>31</v>
      </c>
      <c r="D6" s="492">
        <f>C6/B6*100</f>
        <v>310</v>
      </c>
      <c r="E6" s="106"/>
      <c r="F6" s="119"/>
      <c r="G6" s="116"/>
      <c r="H6" s="107"/>
    </row>
    <row r="7" spans="1:8" ht="27" customHeight="1">
      <c r="A7" s="117" t="s">
        <v>1650</v>
      </c>
      <c r="B7" s="118"/>
      <c r="C7" s="118"/>
      <c r="D7" s="492"/>
      <c r="E7" s="106"/>
      <c r="F7" s="119"/>
      <c r="G7" s="116"/>
      <c r="H7" s="107"/>
    </row>
    <row r="8" spans="1:8" ht="27" customHeight="1">
      <c r="A8" s="117" t="s">
        <v>1651</v>
      </c>
      <c r="B8" s="118">
        <v>10</v>
      </c>
      <c r="C8" s="118">
        <v>31</v>
      </c>
      <c r="D8" s="492">
        <f>C8/B8*100</f>
        <v>310</v>
      </c>
      <c r="E8" s="106"/>
      <c r="F8" s="119"/>
      <c r="G8" s="116"/>
      <c r="H8" s="107"/>
    </row>
    <row r="9" spans="1:8" ht="27" customHeight="1">
      <c r="A9" s="117" t="s">
        <v>1652</v>
      </c>
      <c r="B9" s="118"/>
      <c r="C9" s="118"/>
      <c r="D9" s="492"/>
      <c r="E9" s="106"/>
      <c r="F9" s="119"/>
      <c r="G9" s="116"/>
      <c r="H9" s="107"/>
    </row>
    <row r="10" spans="1:8" ht="27" customHeight="1">
      <c r="A10" s="117" t="s">
        <v>1653</v>
      </c>
      <c r="B10" s="118"/>
      <c r="C10" s="118"/>
      <c r="D10" s="492"/>
      <c r="E10" s="106"/>
      <c r="F10" s="119"/>
      <c r="G10" s="116"/>
      <c r="H10" s="107"/>
    </row>
    <row r="11" spans="1:8" ht="27" customHeight="1">
      <c r="A11" s="117" t="s">
        <v>1654</v>
      </c>
      <c r="B11" s="118">
        <f>B12+B13+B14+B15+B16+B17+B18+B19</f>
        <v>6</v>
      </c>
      <c r="C11" s="118">
        <f>C12+C13+C14+C15+C16+C17+C18+C19</f>
        <v>6</v>
      </c>
      <c r="D11" s="492">
        <f>C11/B11*100</f>
        <v>100</v>
      </c>
      <c r="E11" s="106"/>
      <c r="F11" s="119"/>
      <c r="G11" s="116"/>
      <c r="H11" s="107"/>
    </row>
    <row r="12" spans="1:8" ht="27" customHeight="1">
      <c r="A12" s="117" t="s">
        <v>1655</v>
      </c>
      <c r="B12" s="118"/>
      <c r="C12" s="118"/>
      <c r="D12" s="492"/>
      <c r="E12" s="106"/>
      <c r="F12" s="119"/>
      <c r="G12" s="116"/>
      <c r="H12" s="107"/>
    </row>
    <row r="13" spans="1:8" ht="27" customHeight="1">
      <c r="A13" s="117" t="s">
        <v>1656</v>
      </c>
      <c r="B13" s="118"/>
      <c r="C13" s="118"/>
      <c r="D13" s="492"/>
      <c r="E13" s="106"/>
      <c r="F13" s="119"/>
      <c r="G13" s="116"/>
      <c r="H13" s="107"/>
    </row>
    <row r="14" spans="1:8" ht="27" customHeight="1">
      <c r="A14" s="117" t="s">
        <v>1657</v>
      </c>
      <c r="B14" s="118"/>
      <c r="C14" s="118"/>
      <c r="D14" s="492"/>
      <c r="E14" s="106"/>
      <c r="F14" s="119"/>
      <c r="G14" s="116"/>
      <c r="H14" s="107"/>
    </row>
    <row r="15" spans="1:8" ht="27" customHeight="1">
      <c r="A15" s="117" t="s">
        <v>1658</v>
      </c>
      <c r="B15" s="118"/>
      <c r="C15" s="118"/>
      <c r="D15" s="492"/>
      <c r="E15" s="106"/>
      <c r="F15" s="106"/>
      <c r="G15" s="106"/>
      <c r="H15" s="107"/>
    </row>
    <row r="16" spans="1:8" ht="27" customHeight="1">
      <c r="A16" s="117" t="s">
        <v>1659</v>
      </c>
      <c r="B16" s="118"/>
      <c r="C16" s="118"/>
      <c r="D16" s="492"/>
      <c r="E16" s="106"/>
      <c r="F16" s="106"/>
      <c r="G16" s="106"/>
      <c r="H16" s="107"/>
    </row>
    <row r="17" spans="1:8" ht="27" customHeight="1">
      <c r="A17" s="117" t="s">
        <v>1660</v>
      </c>
      <c r="B17" s="118"/>
      <c r="C17" s="118"/>
      <c r="D17" s="492"/>
      <c r="E17" s="106"/>
      <c r="F17" s="106"/>
      <c r="G17" s="106"/>
      <c r="H17" s="107"/>
    </row>
    <row r="18" spans="1:8" ht="27" customHeight="1">
      <c r="A18" s="117" t="s">
        <v>1661</v>
      </c>
      <c r="B18" s="118"/>
      <c r="C18" s="118"/>
      <c r="D18" s="492"/>
      <c r="E18" s="106"/>
      <c r="F18" s="106"/>
      <c r="G18" s="106"/>
      <c r="H18" s="107"/>
    </row>
    <row r="19" spans="1:8" ht="27" customHeight="1">
      <c r="A19" s="117" t="s">
        <v>1662</v>
      </c>
      <c r="B19" s="118">
        <v>6</v>
      </c>
      <c r="C19" s="118">
        <v>6</v>
      </c>
      <c r="D19" s="492">
        <f>C19/B19*100</f>
        <v>100</v>
      </c>
      <c r="E19" s="106"/>
      <c r="F19" s="106"/>
      <c r="G19" s="106"/>
      <c r="H19" s="107"/>
    </row>
    <row r="20" spans="1:8" ht="27" customHeight="1">
      <c r="A20" s="117" t="s">
        <v>1663</v>
      </c>
      <c r="B20" s="118"/>
      <c r="C20" s="118"/>
      <c r="D20" s="492"/>
      <c r="E20" s="106"/>
      <c r="F20" s="106"/>
      <c r="G20" s="106"/>
      <c r="H20" s="107"/>
    </row>
    <row r="21" spans="1:8" ht="27" customHeight="1">
      <c r="A21" s="117" t="s">
        <v>1664</v>
      </c>
      <c r="B21" s="118"/>
      <c r="C21" s="118"/>
      <c r="D21" s="492"/>
      <c r="E21" s="106"/>
      <c r="F21" s="106"/>
      <c r="G21" s="106"/>
      <c r="H21" s="107"/>
    </row>
    <row r="22" spans="1:8" ht="27" customHeight="1">
      <c r="A22" s="117" t="s">
        <v>1665</v>
      </c>
      <c r="B22" s="118"/>
      <c r="C22" s="118"/>
      <c r="D22" s="492"/>
      <c r="E22" s="106"/>
      <c r="F22" s="106"/>
      <c r="G22" s="106"/>
      <c r="H22" s="107"/>
    </row>
    <row r="23" spans="1:8" ht="27" customHeight="1">
      <c r="A23" s="117" t="s">
        <v>1666</v>
      </c>
      <c r="B23" s="118"/>
      <c r="C23" s="118"/>
      <c r="D23" s="492"/>
      <c r="E23" s="106"/>
      <c r="F23" s="106"/>
      <c r="G23" s="106"/>
      <c r="H23" s="107"/>
    </row>
    <row r="24" spans="1:8" ht="27" customHeight="1">
      <c r="A24" s="117" t="s">
        <v>1667</v>
      </c>
      <c r="B24" s="118"/>
      <c r="C24" s="118"/>
      <c r="D24" s="492"/>
      <c r="E24" s="106"/>
      <c r="F24" s="106"/>
      <c r="G24" s="106"/>
      <c r="H24" s="107"/>
    </row>
    <row r="25" spans="1:8" s="511" customFormat="1" ht="27" customHeight="1">
      <c r="A25" s="505" t="s">
        <v>1668</v>
      </c>
      <c r="B25" s="506">
        <v>3</v>
      </c>
      <c r="C25" s="506">
        <v>3</v>
      </c>
      <c r="D25" s="507"/>
      <c r="E25" s="508"/>
      <c r="F25" s="508"/>
      <c r="G25" s="510"/>
      <c r="H25" s="510"/>
    </row>
    <row r="26" spans="1:8" s="511" customFormat="1" ht="27" customHeight="1">
      <c r="A26" s="505" t="s">
        <v>1669</v>
      </c>
      <c r="B26" s="506"/>
      <c r="C26" s="506"/>
      <c r="D26" s="507"/>
      <c r="E26" s="508"/>
      <c r="F26" s="508"/>
      <c r="G26" s="510"/>
      <c r="H26" s="510"/>
    </row>
    <row r="27" spans="1:8" s="511" customFormat="1" ht="27" customHeight="1">
      <c r="A27" s="512" t="s">
        <v>69</v>
      </c>
      <c r="B27" s="506">
        <f>B5+B25+B26</f>
        <v>19</v>
      </c>
      <c r="C27" s="506">
        <f>C5+C25+C26</f>
        <v>40</v>
      </c>
      <c r="D27" s="507"/>
      <c r="E27" s="508"/>
      <c r="F27" s="508"/>
      <c r="G27" s="508"/>
      <c r="H27" s="508"/>
    </row>
    <row r="28" spans="5:8" ht="14.25">
      <c r="E28" s="106"/>
      <c r="F28" s="107"/>
      <c r="G28" s="107"/>
      <c r="H28" s="107"/>
    </row>
    <row r="29" spans="5:8" ht="14.25">
      <c r="E29" s="106"/>
      <c r="F29" s="107"/>
      <c r="G29" s="107"/>
      <c r="H29" s="107"/>
    </row>
    <row r="30" spans="5:8" ht="14.25">
      <c r="E30" s="106"/>
      <c r="F30" s="107"/>
      <c r="G30" s="107"/>
      <c r="H30" s="107"/>
    </row>
    <row r="31" spans="5:8" ht="14.25">
      <c r="E31" s="106"/>
      <c r="F31" s="107"/>
      <c r="G31" s="107"/>
      <c r="H31" s="107"/>
    </row>
    <row r="32" spans="5:8" ht="14.25">
      <c r="E32" s="106"/>
      <c r="F32" s="107"/>
      <c r="G32" s="107"/>
      <c r="H32" s="107"/>
    </row>
    <row r="33" spans="5:8" ht="14.25">
      <c r="E33" s="106"/>
      <c r="F33" s="107"/>
      <c r="G33" s="107"/>
      <c r="H33" s="107"/>
    </row>
    <row r="34" spans="5:8" ht="14.25">
      <c r="E34" s="106"/>
      <c r="F34" s="107"/>
      <c r="G34" s="107"/>
      <c r="H34" s="107"/>
    </row>
    <row r="35" spans="5:8" ht="14.25">
      <c r="E35" s="106"/>
      <c r="F35" s="107"/>
      <c r="G35" s="107"/>
      <c r="H35" s="107"/>
    </row>
    <row r="36" spans="5:8" ht="14.25">
      <c r="E36" s="106"/>
      <c r="F36" s="107"/>
      <c r="G36" s="107"/>
      <c r="H36" s="107"/>
    </row>
    <row r="37" spans="5:8" ht="14.25">
      <c r="E37" s="106"/>
      <c r="F37" s="107"/>
      <c r="G37" s="107"/>
      <c r="H37" s="107"/>
    </row>
    <row r="38" spans="5:8" ht="14.25">
      <c r="E38" s="106"/>
      <c r="F38" s="107"/>
      <c r="G38" s="107"/>
      <c r="H38" s="107"/>
    </row>
    <row r="39" spans="5:8" ht="14.25">
      <c r="E39" s="106"/>
      <c r="F39" s="107"/>
      <c r="G39" s="107"/>
      <c r="H39" s="107"/>
    </row>
    <row r="40" spans="5:8" ht="14.25">
      <c r="E40" s="106"/>
      <c r="F40" s="107"/>
      <c r="G40" s="107"/>
      <c r="H40" s="107"/>
    </row>
    <row r="41" spans="5:8" ht="14.25">
      <c r="E41" s="106"/>
      <c r="F41" s="107"/>
      <c r="G41" s="107"/>
      <c r="H41" s="107"/>
    </row>
    <row r="42" spans="5:8" ht="14.25">
      <c r="E42" s="106"/>
      <c r="F42" s="107"/>
      <c r="G42" s="107"/>
      <c r="H42" s="107"/>
    </row>
    <row r="43" spans="5:8" ht="14.25">
      <c r="E43" s="106"/>
      <c r="F43" s="107"/>
      <c r="G43" s="107"/>
      <c r="H43" s="107"/>
    </row>
    <row r="44" spans="5:8" ht="14.25">
      <c r="E44" s="106"/>
      <c r="F44" s="107"/>
      <c r="G44" s="107"/>
      <c r="H44" s="107"/>
    </row>
    <row r="45" spans="5:8" ht="14.25">
      <c r="E45" s="106"/>
      <c r="F45" s="107"/>
      <c r="G45" s="107"/>
      <c r="H45" s="107"/>
    </row>
    <row r="46" spans="5:8" ht="14.25">
      <c r="E46" s="106"/>
      <c r="F46" s="107"/>
      <c r="G46" s="107"/>
      <c r="H46" s="107"/>
    </row>
    <row r="47" spans="5:8" ht="14.25">
      <c r="E47" s="106"/>
      <c r="F47" s="107"/>
      <c r="G47" s="107"/>
      <c r="H47" s="107"/>
    </row>
    <row r="48" spans="5:8" ht="14.25">
      <c r="E48" s="106"/>
      <c r="F48" s="107"/>
      <c r="G48" s="107"/>
      <c r="H48" s="107"/>
    </row>
    <row r="49" spans="5:8" ht="14.25">
      <c r="E49" s="106"/>
      <c r="F49" s="107"/>
      <c r="G49" s="107"/>
      <c r="H49" s="107"/>
    </row>
    <row r="50" spans="5:8" ht="14.25">
      <c r="E50" s="106"/>
      <c r="F50" s="107"/>
      <c r="G50" s="107"/>
      <c r="H50" s="107"/>
    </row>
    <row r="51" spans="5:8" ht="14.25">
      <c r="E51" s="106"/>
      <c r="F51" s="107"/>
      <c r="G51" s="107"/>
      <c r="H51" s="107"/>
    </row>
    <row r="52" spans="5:8" ht="14.25">
      <c r="E52" s="106"/>
      <c r="F52" s="107"/>
      <c r="G52" s="107"/>
      <c r="H52" s="107"/>
    </row>
    <row r="53" spans="5:8" ht="14.25">
      <c r="E53" s="106"/>
      <c r="F53" s="107"/>
      <c r="G53" s="107"/>
      <c r="H53" s="107"/>
    </row>
    <row r="54" spans="5:8" ht="14.25">
      <c r="E54" s="106"/>
      <c r="F54" s="107"/>
      <c r="G54" s="107"/>
      <c r="H54" s="107"/>
    </row>
    <row r="55" spans="5:8" ht="14.25">
      <c r="E55" s="106"/>
      <c r="F55" s="107"/>
      <c r="G55" s="107"/>
      <c r="H55" s="107"/>
    </row>
    <row r="56" spans="5:8" ht="14.25">
      <c r="E56" s="106"/>
      <c r="F56" s="107"/>
      <c r="G56" s="107"/>
      <c r="H56" s="107"/>
    </row>
    <row r="57" spans="5:8" ht="14.25">
      <c r="E57" s="106"/>
      <c r="F57" s="107"/>
      <c r="G57" s="107"/>
      <c r="H57" s="107"/>
    </row>
    <row r="58" spans="5:8" ht="14.25">
      <c r="E58" s="106"/>
      <c r="F58" s="107"/>
      <c r="G58" s="107"/>
      <c r="H58" s="107"/>
    </row>
    <row r="59" spans="5:8" ht="14.25">
      <c r="E59" s="106"/>
      <c r="F59" s="107"/>
      <c r="G59" s="107"/>
      <c r="H59" s="107"/>
    </row>
    <row r="60" spans="5:8" ht="14.25">
      <c r="E60" s="106"/>
      <c r="F60" s="107"/>
      <c r="G60" s="107"/>
      <c r="H60" s="107"/>
    </row>
    <row r="61" spans="5:8" ht="14.25">
      <c r="E61" s="106"/>
      <c r="F61" s="107"/>
      <c r="G61" s="107"/>
      <c r="H61" s="107"/>
    </row>
    <row r="62" spans="5:8" ht="14.25">
      <c r="E62" s="106"/>
      <c r="F62" s="107"/>
      <c r="G62" s="107"/>
      <c r="H62" s="107"/>
    </row>
    <row r="63" spans="5:8" ht="14.25">
      <c r="E63" s="106"/>
      <c r="F63" s="107"/>
      <c r="G63" s="107"/>
      <c r="H63" s="107"/>
    </row>
    <row r="64" spans="5:8" ht="14.25">
      <c r="E64" s="106"/>
      <c r="F64" s="107"/>
      <c r="G64" s="107"/>
      <c r="H64" s="107"/>
    </row>
    <row r="65" spans="5:8" ht="14.25">
      <c r="E65" s="106"/>
      <c r="F65" s="107"/>
      <c r="G65" s="107"/>
      <c r="H65" s="107"/>
    </row>
    <row r="66" spans="5:8" ht="14.25">
      <c r="E66" s="106"/>
      <c r="F66" s="107"/>
      <c r="G66" s="107"/>
      <c r="H66" s="107"/>
    </row>
    <row r="67" spans="5:8" ht="14.25">
      <c r="E67" s="106"/>
      <c r="F67" s="107"/>
      <c r="G67" s="107"/>
      <c r="H67" s="107"/>
    </row>
    <row r="68" spans="5:8" ht="14.25">
      <c r="E68" s="106"/>
      <c r="F68" s="107"/>
      <c r="G68" s="107"/>
      <c r="H68" s="107"/>
    </row>
    <row r="69" spans="5:8" ht="14.25">
      <c r="E69" s="106"/>
      <c r="F69" s="107"/>
      <c r="G69" s="107"/>
      <c r="H69" s="107"/>
    </row>
    <row r="70" spans="5:8" ht="14.25">
      <c r="E70" s="106"/>
      <c r="F70" s="107"/>
      <c r="G70" s="107"/>
      <c r="H70" s="107"/>
    </row>
    <row r="71" spans="5:8" ht="14.25">
      <c r="E71" s="106"/>
      <c r="F71" s="107"/>
      <c r="G71" s="107"/>
      <c r="H71" s="107"/>
    </row>
    <row r="72" spans="5:8" ht="14.25">
      <c r="E72" s="106"/>
      <c r="F72" s="107"/>
      <c r="G72" s="107"/>
      <c r="H72" s="107"/>
    </row>
    <row r="73" spans="5:8" ht="14.25">
      <c r="E73" s="106"/>
      <c r="F73" s="107"/>
      <c r="G73" s="107"/>
      <c r="H73" s="107"/>
    </row>
    <row r="74" spans="5:8" ht="14.25">
      <c r="E74" s="106"/>
      <c r="F74" s="107"/>
      <c r="G74" s="107"/>
      <c r="H74" s="107"/>
    </row>
    <row r="75" spans="5:8" ht="14.25">
      <c r="E75" s="106"/>
      <c r="F75" s="107"/>
      <c r="G75" s="107"/>
      <c r="H75" s="107"/>
    </row>
    <row r="76" spans="5:8" ht="14.25">
      <c r="E76" s="106"/>
      <c r="F76" s="107"/>
      <c r="G76" s="107"/>
      <c r="H76" s="107"/>
    </row>
    <row r="77" spans="5:8" ht="14.25">
      <c r="E77" s="106"/>
      <c r="F77" s="107"/>
      <c r="G77" s="107"/>
      <c r="H77" s="107"/>
    </row>
    <row r="78" spans="5:8" ht="14.25">
      <c r="E78" s="106"/>
      <c r="F78" s="107"/>
      <c r="G78" s="107"/>
      <c r="H78" s="107"/>
    </row>
    <row r="79" spans="5:8" ht="14.25">
      <c r="E79" s="106"/>
      <c r="F79" s="107"/>
      <c r="G79" s="107"/>
      <c r="H79" s="107"/>
    </row>
    <row r="80" spans="5:8" ht="14.25">
      <c r="E80" s="106"/>
      <c r="F80" s="107"/>
      <c r="G80" s="107"/>
      <c r="H80" s="107"/>
    </row>
    <row r="81" spans="5:8" ht="14.25">
      <c r="E81" s="106"/>
      <c r="F81" s="107"/>
      <c r="G81" s="107"/>
      <c r="H81" s="107"/>
    </row>
    <row r="82" spans="5:8" ht="14.25">
      <c r="E82" s="106"/>
      <c r="F82" s="107"/>
      <c r="G82" s="107"/>
      <c r="H82" s="107"/>
    </row>
    <row r="83" spans="5:8" ht="14.25">
      <c r="E83" s="106"/>
      <c r="F83" s="107"/>
      <c r="G83" s="107"/>
      <c r="H83" s="107"/>
    </row>
    <row r="84" spans="5:8" ht="14.25">
      <c r="E84" s="106"/>
      <c r="F84" s="107"/>
      <c r="G84" s="107"/>
      <c r="H84" s="107"/>
    </row>
    <row r="85" spans="5:8" ht="14.25">
      <c r="E85" s="106"/>
      <c r="F85" s="107"/>
      <c r="G85" s="107"/>
      <c r="H85" s="107"/>
    </row>
    <row r="86" spans="5:8" ht="14.25">
      <c r="E86" s="106"/>
      <c r="F86" s="107"/>
      <c r="G86" s="107"/>
      <c r="H86" s="107"/>
    </row>
    <row r="87" spans="5:8" ht="14.25">
      <c r="E87" s="106"/>
      <c r="F87" s="107"/>
      <c r="G87" s="107"/>
      <c r="H87" s="107"/>
    </row>
    <row r="88" spans="5:8" ht="14.25">
      <c r="E88" s="106"/>
      <c r="F88" s="107"/>
      <c r="G88" s="107"/>
      <c r="H88" s="107"/>
    </row>
    <row r="89" spans="5:8" ht="14.25">
      <c r="E89" s="106"/>
      <c r="F89" s="107"/>
      <c r="G89" s="107"/>
      <c r="H89" s="107"/>
    </row>
    <row r="90" spans="5:8" ht="14.25">
      <c r="E90" s="106"/>
      <c r="F90" s="107"/>
      <c r="G90" s="107"/>
      <c r="H90" s="107"/>
    </row>
    <row r="91" spans="5:8" ht="14.25">
      <c r="E91" s="106"/>
      <c r="F91" s="107"/>
      <c r="G91" s="107"/>
      <c r="H91" s="107"/>
    </row>
    <row r="92" spans="5:8" ht="14.25">
      <c r="E92" s="106"/>
      <c r="F92" s="107"/>
      <c r="G92" s="107"/>
      <c r="H92" s="107"/>
    </row>
    <row r="93" spans="5:8" ht="14.25">
      <c r="E93" s="106"/>
      <c r="F93" s="107"/>
      <c r="G93" s="107"/>
      <c r="H93" s="107"/>
    </row>
    <row r="94" spans="5:8" ht="14.25">
      <c r="E94" s="106"/>
      <c r="F94" s="107"/>
      <c r="G94" s="107"/>
      <c r="H94" s="107"/>
    </row>
    <row r="95" spans="5:8" ht="14.25">
      <c r="E95" s="106"/>
      <c r="F95" s="107"/>
      <c r="G95" s="107"/>
      <c r="H95" s="107"/>
    </row>
    <row r="96" spans="5:8" ht="14.25">
      <c r="E96" s="106"/>
      <c r="F96" s="107"/>
      <c r="G96" s="107"/>
      <c r="H96" s="107"/>
    </row>
    <row r="97" spans="5:8" ht="14.25">
      <c r="E97" s="106"/>
      <c r="F97" s="107"/>
      <c r="G97" s="107"/>
      <c r="H97" s="107"/>
    </row>
    <row r="98" spans="5:8" ht="14.25">
      <c r="E98" s="106"/>
      <c r="F98" s="107"/>
      <c r="G98" s="107"/>
      <c r="H98" s="107"/>
    </row>
    <row r="99" spans="5:8" ht="14.25">
      <c r="E99" s="106"/>
      <c r="F99" s="107"/>
      <c r="G99" s="107"/>
      <c r="H99" s="107"/>
    </row>
    <row r="100" spans="5:8" ht="14.25">
      <c r="E100" s="106"/>
      <c r="F100" s="107"/>
      <c r="G100" s="107"/>
      <c r="H100" s="107"/>
    </row>
    <row r="101" spans="5:8" ht="14.25">
      <c r="E101" s="106"/>
      <c r="F101" s="107"/>
      <c r="G101" s="107"/>
      <c r="H101" s="107"/>
    </row>
    <row r="102" spans="5:8" ht="14.25">
      <c r="E102" s="106"/>
      <c r="F102" s="107"/>
      <c r="G102" s="107"/>
      <c r="H102" s="107"/>
    </row>
    <row r="103" spans="5:8" ht="14.25">
      <c r="E103" s="106"/>
      <c r="F103" s="107"/>
      <c r="G103" s="107"/>
      <c r="H103" s="107"/>
    </row>
  </sheetData>
  <sheetProtection/>
  <mergeCells count="3">
    <mergeCell ref="A1:F1"/>
    <mergeCell ref="A2:D2"/>
    <mergeCell ref="B3:D3"/>
  </mergeCells>
  <conditionalFormatting sqref="B3:D3">
    <cfRule type="cellIs" priority="1" dxfId="8" operator="equal" stopIfTrue="1">
      <formula>0</formula>
    </cfRule>
  </conditionalFormatting>
  <conditionalFormatting sqref="B4:D4 F4:H4">
    <cfRule type="cellIs" priority="2" dxfId="8" operator="equal" stopIfTrue="1">
      <formula>0</formula>
    </cfRule>
  </conditionalFormatting>
  <printOptions horizontalCentered="1"/>
  <pageMargins left="1.1023622047244095" right="1.1023622047244095" top="0.9842519685039371" bottom="0.9842519685039371" header="0.5118110236220472" footer="0.9448818897637796"/>
  <pageSetup firstPageNumber="283" useFirstPageNumber="1" horizontalDpi="600" verticalDpi="600" orientation="portrait" paperSize="9" scale="85" r:id="rId1"/>
  <headerFooter differentOddEven="1" scaleWithDoc="0">
    <evenFooter>&amp;L&amp;14• &amp;P •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15" workbookViewId="0" topLeftCell="A7">
      <selection activeCell="G11" sqref="G11"/>
    </sheetView>
  </sheetViews>
  <sheetFormatPr defaultColWidth="9.00390625" defaultRowHeight="14.25"/>
  <cols>
    <col min="1" max="1" width="43.25390625" style="96" customWidth="1"/>
    <col min="2" max="2" width="15.625" style="272" customWidth="1"/>
    <col min="3" max="3" width="15.625" style="96" customWidth="1"/>
    <col min="4" max="4" width="15.625" style="273" customWidth="1"/>
    <col min="5" max="5" width="9.00390625" style="96" bestFit="1" customWidth="1"/>
    <col min="6" max="16384" width="9.00390625" style="96" customWidth="1"/>
  </cols>
  <sheetData>
    <row r="1" spans="1:4" ht="15.75">
      <c r="A1" s="274" t="s">
        <v>1670</v>
      </c>
      <c r="B1" s="275"/>
      <c r="C1" s="276"/>
      <c r="D1" s="277"/>
    </row>
    <row r="2" spans="1:4" ht="26.25" customHeight="1">
      <c r="A2" s="570" t="s">
        <v>1671</v>
      </c>
      <c r="B2" s="571"/>
      <c r="C2" s="571"/>
      <c r="D2" s="571"/>
    </row>
    <row r="3" spans="1:4" ht="22.5" customHeight="1">
      <c r="A3" s="209"/>
      <c r="B3" s="278"/>
      <c r="C3" s="556" t="s">
        <v>1672</v>
      </c>
      <c r="D3" s="556"/>
    </row>
    <row r="4" spans="1:4" ht="40.5" customHeight="1">
      <c r="A4" s="210" t="s">
        <v>1311</v>
      </c>
      <c r="B4" s="210" t="s">
        <v>1673</v>
      </c>
      <c r="C4" s="210" t="s">
        <v>1674</v>
      </c>
      <c r="D4" s="520" t="s">
        <v>1881</v>
      </c>
    </row>
    <row r="5" spans="1:4" ht="18" customHeight="1">
      <c r="A5" s="212" t="s">
        <v>1675</v>
      </c>
      <c r="B5" s="212">
        <f aca="true" t="shared" si="0" ref="B5:C8">SUM(B9+B13+B17+B21+B25+B29)</f>
        <v>767115</v>
      </c>
      <c r="C5" s="212">
        <f t="shared" si="0"/>
        <v>785720</v>
      </c>
      <c r="D5" s="279">
        <f>C5/B5*100</f>
        <v>102.42532084498413</v>
      </c>
    </row>
    <row r="6" spans="1:4" ht="18" customHeight="1">
      <c r="A6" s="213" t="s">
        <v>1676</v>
      </c>
      <c r="B6" s="213">
        <f t="shared" si="0"/>
        <v>559333</v>
      </c>
      <c r="C6" s="213">
        <f t="shared" si="0"/>
        <v>580018</v>
      </c>
      <c r="D6" s="280">
        <f aca="true" t="shared" si="1" ref="D6:D32">C6/B6*100</f>
        <v>103.69815476648078</v>
      </c>
    </row>
    <row r="7" spans="1:4" ht="18" customHeight="1">
      <c r="A7" s="213" t="s">
        <v>1677</v>
      </c>
      <c r="B7" s="213">
        <f t="shared" si="0"/>
        <v>200595</v>
      </c>
      <c r="C7" s="213">
        <f t="shared" si="0"/>
        <v>196874</v>
      </c>
      <c r="D7" s="280">
        <f t="shared" si="1"/>
        <v>98.14501856975498</v>
      </c>
    </row>
    <row r="8" spans="1:4" ht="18" customHeight="1">
      <c r="A8" s="213" t="s">
        <v>1678</v>
      </c>
      <c r="B8" s="213">
        <f t="shared" si="0"/>
        <v>7187</v>
      </c>
      <c r="C8" s="213">
        <f t="shared" si="0"/>
        <v>8828</v>
      </c>
      <c r="D8" s="281">
        <f t="shared" si="1"/>
        <v>122.83289272297205</v>
      </c>
    </row>
    <row r="9" spans="1:4" s="271" customFormat="1" ht="18" customHeight="1">
      <c r="A9" s="212" t="s">
        <v>1679</v>
      </c>
      <c r="B9" s="212">
        <f>B10+B11+B12</f>
        <v>107001</v>
      </c>
      <c r="C9" s="212">
        <f>C10+C11+C12</f>
        <v>108936</v>
      </c>
      <c r="D9" s="282">
        <f t="shared" si="1"/>
        <v>101.80839431407182</v>
      </c>
    </row>
    <row r="10" spans="1:4" ht="18" customHeight="1">
      <c r="A10" s="213" t="s">
        <v>1676</v>
      </c>
      <c r="B10" s="213">
        <v>18617</v>
      </c>
      <c r="C10" s="213">
        <v>16263</v>
      </c>
      <c r="D10" s="281">
        <f t="shared" si="1"/>
        <v>87.35564269216307</v>
      </c>
    </row>
    <row r="11" spans="1:4" ht="18" customHeight="1">
      <c r="A11" s="213" t="s">
        <v>1677</v>
      </c>
      <c r="B11" s="213">
        <v>88033</v>
      </c>
      <c r="C11" s="213">
        <v>92261</v>
      </c>
      <c r="D11" s="281">
        <f t="shared" si="1"/>
        <v>104.80274442538592</v>
      </c>
    </row>
    <row r="12" spans="1:4" ht="18" customHeight="1">
      <c r="A12" s="213" t="s">
        <v>1680</v>
      </c>
      <c r="B12" s="213">
        <v>351</v>
      </c>
      <c r="C12" s="213">
        <v>412</v>
      </c>
      <c r="D12" s="281">
        <f t="shared" si="1"/>
        <v>117.37891737891736</v>
      </c>
    </row>
    <row r="13" spans="1:16" s="271" customFormat="1" ht="18" customHeight="1">
      <c r="A13" s="212" t="s">
        <v>1681</v>
      </c>
      <c r="B13" s="212">
        <f>B14+B15+B16</f>
        <v>105000</v>
      </c>
      <c r="C13" s="212">
        <f>C14+C15+C16</f>
        <v>106998</v>
      </c>
      <c r="D13" s="282">
        <f t="shared" si="1"/>
        <v>101.90285714285714</v>
      </c>
      <c r="P13" s="96"/>
    </row>
    <row r="14" spans="1:4" ht="18" customHeight="1">
      <c r="A14" s="213" t="s">
        <v>1676</v>
      </c>
      <c r="B14" s="283">
        <v>73730</v>
      </c>
      <c r="C14" s="213">
        <v>73921</v>
      </c>
      <c r="D14" s="281">
        <f t="shared" si="1"/>
        <v>100.25905330259053</v>
      </c>
    </row>
    <row r="15" spans="1:4" ht="18" customHeight="1">
      <c r="A15" s="213" t="s">
        <v>1677</v>
      </c>
      <c r="B15" s="283">
        <v>30000</v>
      </c>
      <c r="C15" s="213">
        <v>30361</v>
      </c>
      <c r="D15" s="281">
        <f t="shared" si="1"/>
        <v>101.20333333333333</v>
      </c>
    </row>
    <row r="16" spans="1:4" ht="18" customHeight="1">
      <c r="A16" s="213" t="s">
        <v>1682</v>
      </c>
      <c r="B16" s="283">
        <v>1270</v>
      </c>
      <c r="C16" s="213">
        <v>2716</v>
      </c>
      <c r="D16" s="281">
        <f t="shared" si="1"/>
        <v>213.85826771653544</v>
      </c>
    </row>
    <row r="17" spans="1:4" s="271" customFormat="1" ht="18" customHeight="1">
      <c r="A17" s="212" t="s">
        <v>1683</v>
      </c>
      <c r="B17" s="212">
        <f>B18+B19+B20</f>
        <v>396178</v>
      </c>
      <c r="C17" s="212">
        <f>C18+C19+C20</f>
        <v>418346</v>
      </c>
      <c r="D17" s="282">
        <f t="shared" si="1"/>
        <v>105.59546466487286</v>
      </c>
    </row>
    <row r="18" spans="1:4" ht="18" customHeight="1">
      <c r="A18" s="213" t="s">
        <v>1676</v>
      </c>
      <c r="B18" s="213">
        <v>393180</v>
      </c>
      <c r="C18" s="213">
        <v>411570</v>
      </c>
      <c r="D18" s="281">
        <f t="shared" si="1"/>
        <v>104.67724706241417</v>
      </c>
    </row>
    <row r="19" spans="1:4" ht="18" customHeight="1">
      <c r="A19" s="213" t="s">
        <v>1677</v>
      </c>
      <c r="B19" s="213"/>
      <c r="C19" s="213">
        <v>3420</v>
      </c>
      <c r="D19" s="281"/>
    </row>
    <row r="20" spans="1:4" ht="18" customHeight="1">
      <c r="A20" s="213" t="s">
        <v>1684</v>
      </c>
      <c r="B20" s="213">
        <v>2998</v>
      </c>
      <c r="C20" s="213">
        <v>3356</v>
      </c>
      <c r="D20" s="281">
        <f t="shared" si="1"/>
        <v>111.94129419613074</v>
      </c>
    </row>
    <row r="21" spans="1:4" s="271" customFormat="1" ht="18" customHeight="1">
      <c r="A21" s="212" t="s">
        <v>1685</v>
      </c>
      <c r="B21" s="212">
        <f>B22+B23+B24</f>
        <v>116458</v>
      </c>
      <c r="C21" s="212">
        <f>C22+C23+C24</f>
        <v>108006</v>
      </c>
      <c r="D21" s="282">
        <f t="shared" si="1"/>
        <v>92.74244792113895</v>
      </c>
    </row>
    <row r="22" spans="1:4" ht="18" customHeight="1">
      <c r="A22" s="213" t="s">
        <v>1676</v>
      </c>
      <c r="B22" s="213">
        <v>33046</v>
      </c>
      <c r="C22" s="213">
        <v>36114</v>
      </c>
      <c r="D22" s="281">
        <f t="shared" si="1"/>
        <v>109.2840283241542</v>
      </c>
    </row>
    <row r="23" spans="1:4" ht="18" customHeight="1">
      <c r="A23" s="213" t="s">
        <v>1677</v>
      </c>
      <c r="B23" s="213">
        <v>82562</v>
      </c>
      <c r="C23" s="213">
        <v>70832</v>
      </c>
      <c r="D23" s="281">
        <f t="shared" si="1"/>
        <v>85.79249533683777</v>
      </c>
    </row>
    <row r="24" spans="1:4" ht="18" customHeight="1">
      <c r="A24" s="213" t="s">
        <v>1686</v>
      </c>
      <c r="B24" s="213">
        <v>850</v>
      </c>
      <c r="C24" s="213">
        <v>1060</v>
      </c>
      <c r="D24" s="280">
        <f t="shared" si="1"/>
        <v>124.70588235294117</v>
      </c>
    </row>
    <row r="25" spans="1:4" s="271" customFormat="1" ht="18" customHeight="1">
      <c r="A25" s="212" t="s">
        <v>1687</v>
      </c>
      <c r="B25" s="212">
        <f>B26+B27+B28</f>
        <v>20098</v>
      </c>
      <c r="C25" s="212">
        <f>C26+C27+C28</f>
        <v>19784</v>
      </c>
      <c r="D25" s="279">
        <f t="shared" si="1"/>
        <v>98.43765548810826</v>
      </c>
    </row>
    <row r="26" spans="1:4" ht="18" customHeight="1">
      <c r="A26" s="213" t="s">
        <v>1676</v>
      </c>
      <c r="B26" s="283">
        <v>19400</v>
      </c>
      <c r="C26" s="213">
        <v>19654</v>
      </c>
      <c r="D26" s="280">
        <f t="shared" si="1"/>
        <v>101.30927835051547</v>
      </c>
    </row>
    <row r="27" spans="1:4" ht="18" customHeight="1">
      <c r="A27" s="213" t="s">
        <v>1677</v>
      </c>
      <c r="B27" s="283"/>
      <c r="C27" s="213"/>
      <c r="D27" s="280"/>
    </row>
    <row r="28" spans="1:4" ht="18" customHeight="1">
      <c r="A28" s="213" t="s">
        <v>1688</v>
      </c>
      <c r="B28" s="283">
        <v>698</v>
      </c>
      <c r="C28" s="213">
        <v>130</v>
      </c>
      <c r="D28" s="280">
        <f t="shared" si="1"/>
        <v>18.624641833810887</v>
      </c>
    </row>
    <row r="29" spans="1:4" s="271" customFormat="1" ht="18" customHeight="1">
      <c r="A29" s="212" t="s">
        <v>1689</v>
      </c>
      <c r="B29" s="212">
        <f>B30+B32</f>
        <v>22380</v>
      </c>
      <c r="C29" s="212">
        <f>C30+C32</f>
        <v>23650</v>
      </c>
      <c r="D29" s="279">
        <f t="shared" si="1"/>
        <v>105.67470956210903</v>
      </c>
    </row>
    <row r="30" spans="1:4" ht="18" customHeight="1">
      <c r="A30" s="213" t="s">
        <v>1676</v>
      </c>
      <c r="B30" s="213">
        <v>21360</v>
      </c>
      <c r="C30" s="213">
        <v>22496</v>
      </c>
      <c r="D30" s="280">
        <f t="shared" si="1"/>
        <v>105.3183520599251</v>
      </c>
    </row>
    <row r="31" spans="1:4" ht="18" customHeight="1">
      <c r="A31" s="213" t="s">
        <v>1677</v>
      </c>
      <c r="B31" s="213"/>
      <c r="C31" s="213"/>
      <c r="D31" s="280"/>
    </row>
    <row r="32" spans="1:4" ht="18" customHeight="1">
      <c r="A32" s="213" t="s">
        <v>1690</v>
      </c>
      <c r="B32" s="213">
        <v>1020</v>
      </c>
      <c r="C32" s="213">
        <v>1154</v>
      </c>
      <c r="D32" s="280">
        <f t="shared" si="1"/>
        <v>113.13725490196079</v>
      </c>
    </row>
    <row r="33" spans="1:4" ht="124.5" customHeight="1">
      <c r="A33" s="572" t="s">
        <v>1825</v>
      </c>
      <c r="B33" s="572"/>
      <c r="C33" s="572"/>
      <c r="D33" s="572"/>
    </row>
  </sheetData>
  <sheetProtection/>
  <mergeCells count="3">
    <mergeCell ref="A2:D2"/>
    <mergeCell ref="C3:D3"/>
    <mergeCell ref="A33:D33"/>
  </mergeCells>
  <conditionalFormatting sqref="E3 C3">
    <cfRule type="cellIs" priority="1" dxfId="8" operator="equal" stopIfTrue="1">
      <formula>0</formula>
    </cfRule>
  </conditionalFormatting>
  <printOptions horizontalCentered="1"/>
  <pageMargins left="1.1023622047244095" right="0.6299212598425197" top="0.9842519685039371" bottom="0.9842519685039371" header="0.31496062992125984" footer="0.7874015748031497"/>
  <pageSetup firstPageNumber="308" useFirstPageNumber="1" fitToHeight="0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15" workbookViewId="0" topLeftCell="A1">
      <selection activeCell="I13" sqref="I13"/>
    </sheetView>
  </sheetViews>
  <sheetFormatPr defaultColWidth="9.00390625" defaultRowHeight="14.25"/>
  <cols>
    <col min="1" max="1" width="35.125" style="251" customWidth="1"/>
    <col min="2" max="2" width="13.75390625" style="252" customWidth="1"/>
    <col min="3" max="3" width="12.875" style="251" customWidth="1"/>
    <col min="4" max="4" width="15.625" style="251" customWidth="1"/>
    <col min="5" max="6" width="9.00390625" style="251" bestFit="1" customWidth="1"/>
    <col min="7" max="8" width="9.50390625" style="251" bestFit="1" customWidth="1"/>
    <col min="9" max="9" width="9.00390625" style="251" bestFit="1" customWidth="1"/>
    <col min="10" max="16384" width="9.00390625" style="251" customWidth="1"/>
  </cols>
  <sheetData>
    <row r="1" spans="1:4" ht="15.75">
      <c r="A1" s="253" t="s">
        <v>1691</v>
      </c>
      <c r="B1" s="254"/>
      <c r="C1" s="255"/>
      <c r="D1" s="255"/>
    </row>
    <row r="2" spans="1:4" ht="23.25" customHeight="1">
      <c r="A2" s="573" t="s">
        <v>1692</v>
      </c>
      <c r="B2" s="573"/>
      <c r="C2" s="573"/>
      <c r="D2" s="573"/>
    </row>
    <row r="3" spans="1:4" ht="18" customHeight="1">
      <c r="A3" s="256"/>
      <c r="B3" s="257"/>
      <c r="C3" s="574" t="s">
        <v>1806</v>
      </c>
      <c r="D3" s="574"/>
    </row>
    <row r="4" spans="1:4" ht="31.5" customHeight="1">
      <c r="A4" s="258" t="s">
        <v>1693</v>
      </c>
      <c r="B4" s="258" t="s">
        <v>1694</v>
      </c>
      <c r="C4" s="258" t="s">
        <v>1695</v>
      </c>
      <c r="D4" s="521" t="s">
        <v>1882</v>
      </c>
    </row>
    <row r="5" spans="1:4" ht="27.75" customHeight="1">
      <c r="A5" s="259" t="s">
        <v>1696</v>
      </c>
      <c r="B5" s="260">
        <f>B7+B9+B11+B13+B15+B17</f>
        <v>593553</v>
      </c>
      <c r="C5" s="261">
        <f>C7+C9+C11+C13+C15+C17</f>
        <v>603049</v>
      </c>
      <c r="D5" s="262">
        <f>C5/B5*100</f>
        <v>101.59985713154511</v>
      </c>
    </row>
    <row r="6" spans="1:4" ht="27.75" customHeight="1">
      <c r="A6" s="263" t="s">
        <v>1697</v>
      </c>
      <c r="B6" s="264">
        <f>SUM(B8+B10+B12+B14+B16+B18)</f>
        <v>557944</v>
      </c>
      <c r="C6" s="264">
        <f>SUM(C8+C10+C12+C14+C16+C18)</f>
        <v>571020</v>
      </c>
      <c r="D6" s="265">
        <f aca="true" t="shared" si="0" ref="D6:D18">C6/B6*100</f>
        <v>102.34360437606642</v>
      </c>
    </row>
    <row r="7" spans="1:7" ht="27.75" customHeight="1">
      <c r="A7" s="259" t="s">
        <v>1698</v>
      </c>
      <c r="B7" s="260">
        <v>80244</v>
      </c>
      <c r="C7" s="261">
        <v>84939</v>
      </c>
      <c r="D7" s="262">
        <f t="shared" si="0"/>
        <v>105.85090474054135</v>
      </c>
      <c r="G7" s="266"/>
    </row>
    <row r="8" spans="1:8" ht="27.75" customHeight="1">
      <c r="A8" s="267" t="s">
        <v>1699</v>
      </c>
      <c r="B8" s="268">
        <v>80244</v>
      </c>
      <c r="C8" s="264">
        <v>84939</v>
      </c>
      <c r="D8" s="265">
        <f t="shared" si="0"/>
        <v>105.85090474054135</v>
      </c>
      <c r="H8" s="266"/>
    </row>
    <row r="9" spans="1:4" ht="27.75" customHeight="1">
      <c r="A9" s="259" t="s">
        <v>1700</v>
      </c>
      <c r="B9" s="260">
        <v>93180</v>
      </c>
      <c r="C9" s="261">
        <v>93132</v>
      </c>
      <c r="D9" s="262">
        <f t="shared" si="0"/>
        <v>99.94848679974243</v>
      </c>
    </row>
    <row r="10" spans="1:8" ht="27.75" customHeight="1">
      <c r="A10" s="267" t="s">
        <v>1701</v>
      </c>
      <c r="B10" s="268">
        <v>93100</v>
      </c>
      <c r="C10" s="264">
        <v>93081</v>
      </c>
      <c r="D10" s="265">
        <f t="shared" si="0"/>
        <v>99.9795918367347</v>
      </c>
      <c r="H10" s="266"/>
    </row>
    <row r="11" spans="1:4" ht="27.75" customHeight="1">
      <c r="A11" s="259" t="s">
        <v>1702</v>
      </c>
      <c r="B11" s="260">
        <v>264720</v>
      </c>
      <c r="C11" s="261">
        <v>274515</v>
      </c>
      <c r="D11" s="262">
        <f t="shared" si="0"/>
        <v>103.70013599274705</v>
      </c>
    </row>
    <row r="12" spans="1:4" ht="27.75" customHeight="1">
      <c r="A12" s="267" t="s">
        <v>1703</v>
      </c>
      <c r="B12" s="268">
        <v>239300</v>
      </c>
      <c r="C12" s="264">
        <v>248999</v>
      </c>
      <c r="D12" s="265">
        <f t="shared" si="0"/>
        <v>104.0530714584204</v>
      </c>
    </row>
    <row r="13" spans="1:4" ht="27.75" customHeight="1">
      <c r="A13" s="259" t="s">
        <v>1704</v>
      </c>
      <c r="B13" s="260">
        <v>116358</v>
      </c>
      <c r="C13" s="261">
        <v>115166</v>
      </c>
      <c r="D13" s="262">
        <f t="shared" si="0"/>
        <v>98.97557537943244</v>
      </c>
    </row>
    <row r="14" spans="1:4" ht="27.75" customHeight="1">
      <c r="A14" s="267" t="s">
        <v>1703</v>
      </c>
      <c r="B14" s="268">
        <v>111161</v>
      </c>
      <c r="C14" s="264">
        <v>114003</v>
      </c>
      <c r="D14" s="265">
        <f t="shared" si="0"/>
        <v>102.55665206322362</v>
      </c>
    </row>
    <row r="15" spans="1:4" ht="27.75" customHeight="1">
      <c r="A15" s="259" t="s">
        <v>1705</v>
      </c>
      <c r="B15" s="260">
        <v>19436</v>
      </c>
      <c r="C15" s="261">
        <v>16218</v>
      </c>
      <c r="D15" s="262">
        <f t="shared" si="0"/>
        <v>83.44309528709611</v>
      </c>
    </row>
    <row r="16" spans="1:4" ht="27.75" customHeight="1">
      <c r="A16" s="267" t="s">
        <v>1706</v>
      </c>
      <c r="B16" s="268">
        <v>19100</v>
      </c>
      <c r="C16" s="264">
        <v>16134</v>
      </c>
      <c r="D16" s="265">
        <f t="shared" si="0"/>
        <v>84.47120418848168</v>
      </c>
    </row>
    <row r="17" spans="1:4" ht="27.75" customHeight="1">
      <c r="A17" s="269" t="s">
        <v>1707</v>
      </c>
      <c r="B17" s="260">
        <v>19615</v>
      </c>
      <c r="C17" s="260">
        <v>19079</v>
      </c>
      <c r="D17" s="262">
        <f t="shared" si="0"/>
        <v>97.26739739994902</v>
      </c>
    </row>
    <row r="18" spans="1:4" ht="27.75" customHeight="1">
      <c r="A18" s="270" t="s">
        <v>1708</v>
      </c>
      <c r="B18" s="268">
        <v>15039</v>
      </c>
      <c r="C18" s="268">
        <v>13864</v>
      </c>
      <c r="D18" s="265">
        <f t="shared" si="0"/>
        <v>92.18698051732163</v>
      </c>
    </row>
    <row r="19" spans="1:4" ht="64.5" customHeight="1">
      <c r="A19" s="575" t="s">
        <v>1824</v>
      </c>
      <c r="B19" s="575"/>
      <c r="C19" s="575"/>
      <c r="D19" s="575"/>
    </row>
  </sheetData>
  <sheetProtection/>
  <mergeCells count="3">
    <mergeCell ref="A2:D2"/>
    <mergeCell ref="C3:D3"/>
    <mergeCell ref="A19:D19"/>
  </mergeCells>
  <conditionalFormatting sqref="E3 C3">
    <cfRule type="cellIs" priority="1" dxfId="8" operator="equal" stopIfTrue="1">
      <formula>0</formula>
    </cfRule>
  </conditionalFormatting>
  <printOptions horizontalCentered="1"/>
  <pageMargins left="1.1023622047244095" right="0.6692913385826772" top="0.9842519685039371" bottom="0.9842519685039371" header="0.31496062992125984" footer="0.7874015748031497"/>
  <pageSetup firstPageNumber="31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3">
      <selection activeCell="J15" sqref="J15"/>
    </sheetView>
  </sheetViews>
  <sheetFormatPr defaultColWidth="9.00390625" defaultRowHeight="14.25"/>
  <cols>
    <col min="1" max="1" width="5.875" style="234" customWidth="1"/>
    <col min="2" max="2" width="30.00390625" style="234" customWidth="1"/>
    <col min="3" max="3" width="16.125" style="234" customWidth="1"/>
    <col min="4" max="4" width="15.00390625" style="234" customWidth="1"/>
    <col min="5" max="5" width="16.625" style="234" customWidth="1"/>
    <col min="6" max="6" width="9.00390625" style="234" customWidth="1"/>
    <col min="7" max="8" width="10.375" style="234" bestFit="1" customWidth="1"/>
    <col min="9" max="9" width="9.00390625" style="234" customWidth="1"/>
    <col min="10" max="10" width="25.00390625" style="234" customWidth="1"/>
    <col min="11" max="11" width="9.00390625" style="234" customWidth="1"/>
    <col min="12" max="12" width="11.50390625" style="234" bestFit="1" customWidth="1"/>
    <col min="13" max="13" width="12.625" style="234" bestFit="1" customWidth="1"/>
    <col min="14" max="16384" width="9.00390625" style="234" customWidth="1"/>
  </cols>
  <sheetData>
    <row r="1" spans="1:5" s="233" customFormat="1" ht="17.25" customHeight="1">
      <c r="A1" s="235" t="s">
        <v>1709</v>
      </c>
      <c r="B1" s="247"/>
      <c r="C1" s="247"/>
      <c r="D1" s="247"/>
      <c r="E1" s="247"/>
    </row>
    <row r="2" spans="1:5" ht="24.75" customHeight="1">
      <c r="A2" s="576" t="s">
        <v>1710</v>
      </c>
      <c r="B2" s="576"/>
      <c r="C2" s="576"/>
      <c r="D2" s="576"/>
      <c r="E2" s="576"/>
    </row>
    <row r="3" spans="1:5" ht="15" customHeight="1">
      <c r="A3" s="237"/>
      <c r="B3" s="238"/>
      <c r="C3" s="563" t="s">
        <v>1836</v>
      </c>
      <c r="D3" s="563"/>
      <c r="E3" s="563"/>
    </row>
    <row r="4" spans="1:5" ht="36" customHeight="1">
      <c r="A4" s="239" t="s">
        <v>3</v>
      </c>
      <c r="B4" s="239" t="s">
        <v>1711</v>
      </c>
      <c r="C4" s="522" t="s">
        <v>1883</v>
      </c>
      <c r="D4" s="522" t="s">
        <v>1884</v>
      </c>
      <c r="E4" s="239" t="s">
        <v>1712</v>
      </c>
    </row>
    <row r="5" spans="1:5" ht="27" customHeight="1">
      <c r="A5" s="239" t="s">
        <v>12</v>
      </c>
      <c r="B5" s="240" t="s">
        <v>1713</v>
      </c>
      <c r="C5" s="241"/>
      <c r="D5" s="241"/>
      <c r="E5" s="239"/>
    </row>
    <row r="6" spans="1:6" ht="27" customHeight="1">
      <c r="A6" s="239">
        <v>1</v>
      </c>
      <c r="B6" s="240" t="s">
        <v>1714</v>
      </c>
      <c r="C6" s="241">
        <v>740000</v>
      </c>
      <c r="D6" s="241">
        <v>740000</v>
      </c>
      <c r="E6" s="243"/>
      <c r="F6" s="248"/>
    </row>
    <row r="7" spans="1:5" ht="43.5" customHeight="1">
      <c r="A7" s="239">
        <v>2</v>
      </c>
      <c r="B7" s="240" t="s">
        <v>1715</v>
      </c>
      <c r="C7" s="241"/>
      <c r="D7" s="241"/>
      <c r="E7" s="244" t="s">
        <v>1716</v>
      </c>
    </row>
    <row r="8" spans="1:5" ht="27" customHeight="1">
      <c r="A8" s="239">
        <v>3</v>
      </c>
      <c r="B8" s="240" t="s">
        <v>1717</v>
      </c>
      <c r="C8" s="241"/>
      <c r="D8" s="241"/>
      <c r="E8" s="245"/>
    </row>
    <row r="9" spans="1:5" ht="27" customHeight="1">
      <c r="A9" s="239">
        <v>4</v>
      </c>
      <c r="B9" s="240" t="s">
        <v>1718</v>
      </c>
      <c r="C9" s="241">
        <v>740000</v>
      </c>
      <c r="D9" s="241">
        <v>740000</v>
      </c>
      <c r="E9" s="243"/>
    </row>
    <row r="10" spans="1:5" ht="27" customHeight="1">
      <c r="A10" s="239" t="s">
        <v>14</v>
      </c>
      <c r="B10" s="240" t="s">
        <v>1719</v>
      </c>
      <c r="C10" s="241"/>
      <c r="D10" s="241"/>
      <c r="E10" s="243"/>
    </row>
    <row r="11" spans="1:5" ht="27" customHeight="1">
      <c r="A11" s="239">
        <v>1</v>
      </c>
      <c r="B11" s="240" t="s">
        <v>1720</v>
      </c>
      <c r="C11" s="241">
        <v>735215.53</v>
      </c>
      <c r="D11" s="241">
        <v>731197.25</v>
      </c>
      <c r="E11" s="243"/>
    </row>
    <row r="12" spans="1:5" ht="27" customHeight="1">
      <c r="A12" s="239"/>
      <c r="B12" s="240" t="s">
        <v>1721</v>
      </c>
      <c r="C12" s="241">
        <v>720902</v>
      </c>
      <c r="D12" s="241">
        <v>720902</v>
      </c>
      <c r="E12" s="243"/>
    </row>
    <row r="13" spans="1:10" ht="27" customHeight="1">
      <c r="A13" s="239">
        <v>2</v>
      </c>
      <c r="B13" s="240" t="s">
        <v>1722</v>
      </c>
      <c r="C13" s="241">
        <v>74000</v>
      </c>
      <c r="D13" s="241">
        <v>108400</v>
      </c>
      <c r="E13" s="243"/>
      <c r="J13" s="249"/>
    </row>
    <row r="14" spans="1:10" ht="27" customHeight="1">
      <c r="A14" s="239"/>
      <c r="B14" s="240" t="s">
        <v>1723</v>
      </c>
      <c r="C14" s="241">
        <v>74000</v>
      </c>
      <c r="D14" s="241">
        <v>108400</v>
      </c>
      <c r="E14" s="243"/>
      <c r="J14" s="249"/>
    </row>
    <row r="15" spans="1:5" ht="44.25" customHeight="1">
      <c r="A15" s="239"/>
      <c r="B15" s="240" t="s">
        <v>1724</v>
      </c>
      <c r="C15" s="241"/>
      <c r="D15" s="241"/>
      <c r="E15" s="244" t="s">
        <v>1725</v>
      </c>
    </row>
    <row r="16" spans="1:5" ht="27" customHeight="1">
      <c r="A16" s="239"/>
      <c r="B16" s="240" t="s">
        <v>1726</v>
      </c>
      <c r="C16" s="241">
        <v>74000</v>
      </c>
      <c r="D16" s="241">
        <v>108400</v>
      </c>
      <c r="E16" s="243"/>
    </row>
    <row r="17" spans="1:5" ht="27" customHeight="1">
      <c r="A17" s="239"/>
      <c r="B17" s="240" t="s">
        <v>1727</v>
      </c>
      <c r="C17" s="241"/>
      <c r="D17" s="241"/>
      <c r="E17" s="243"/>
    </row>
    <row r="18" spans="1:10" ht="27" customHeight="1">
      <c r="A18" s="239"/>
      <c r="B18" s="240" t="s">
        <v>1728</v>
      </c>
      <c r="C18" s="241"/>
      <c r="D18" s="241"/>
      <c r="E18" s="243"/>
      <c r="J18" s="250"/>
    </row>
    <row r="19" spans="1:10" ht="27" customHeight="1">
      <c r="A19" s="239">
        <v>3</v>
      </c>
      <c r="B19" s="240" t="s">
        <v>1729</v>
      </c>
      <c r="C19" s="241">
        <v>78018.28000000003</v>
      </c>
      <c r="D19" s="241">
        <v>111245.7646633</v>
      </c>
      <c r="E19" s="243"/>
      <c r="J19" s="249"/>
    </row>
    <row r="20" spans="1:5" ht="27" customHeight="1">
      <c r="A20" s="239"/>
      <c r="B20" s="240" t="s">
        <v>1730</v>
      </c>
      <c r="C20" s="241">
        <v>74000</v>
      </c>
      <c r="D20" s="241">
        <v>108400</v>
      </c>
      <c r="E20" s="243"/>
    </row>
    <row r="21" spans="1:5" ht="27" customHeight="1">
      <c r="A21" s="239">
        <v>4</v>
      </c>
      <c r="B21" s="240" t="s">
        <v>1731</v>
      </c>
      <c r="C21" s="241">
        <v>731197.25</v>
      </c>
      <c r="D21" s="241">
        <f>D11+D13-D19</f>
        <v>728351.4853367</v>
      </c>
      <c r="E21" s="243"/>
    </row>
    <row r="22" spans="1:5" ht="27" customHeight="1">
      <c r="A22" s="239"/>
      <c r="B22" s="240" t="s">
        <v>1732</v>
      </c>
      <c r="C22" s="241">
        <v>720902</v>
      </c>
      <c r="D22" s="241">
        <v>720902</v>
      </c>
      <c r="E22" s="243"/>
    </row>
    <row r="23" spans="1:5" ht="27" customHeight="1">
      <c r="A23" s="577" t="s">
        <v>1837</v>
      </c>
      <c r="B23" s="577"/>
      <c r="C23" s="577"/>
      <c r="D23" s="577"/>
      <c r="E23" s="577"/>
    </row>
    <row r="24" spans="1:5" ht="27" customHeight="1">
      <c r="A24" s="577" t="s">
        <v>1838</v>
      </c>
      <c r="B24" s="577"/>
      <c r="C24" s="577"/>
      <c r="D24" s="577"/>
      <c r="E24" s="577"/>
    </row>
  </sheetData>
  <sheetProtection/>
  <mergeCells count="4">
    <mergeCell ref="A2:E2"/>
    <mergeCell ref="C3:E3"/>
    <mergeCell ref="A23:E23"/>
    <mergeCell ref="A24:E24"/>
  </mergeCells>
  <conditionalFormatting sqref="C3:E3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I9" sqref="I9"/>
    </sheetView>
  </sheetViews>
  <sheetFormatPr defaultColWidth="9.00390625" defaultRowHeight="14.25"/>
  <cols>
    <col min="1" max="1" width="4.625" style="234" customWidth="1"/>
    <col min="2" max="2" width="29.50390625" style="234" customWidth="1"/>
    <col min="3" max="4" width="15.00390625" style="234" customWidth="1"/>
    <col min="5" max="5" width="17.625" style="234" customWidth="1"/>
    <col min="6" max="8" width="9.00390625" style="234" customWidth="1"/>
    <col min="9" max="9" width="10.375" style="234" bestFit="1" customWidth="1"/>
    <col min="10" max="16384" width="9.00390625" style="234" customWidth="1"/>
  </cols>
  <sheetData>
    <row r="1" spans="1:5" s="233" customFormat="1" ht="17.25" customHeight="1">
      <c r="A1" s="235" t="s">
        <v>1870</v>
      </c>
      <c r="B1" s="236"/>
      <c r="C1" s="236"/>
      <c r="D1" s="236"/>
      <c r="E1" s="236"/>
    </row>
    <row r="2" spans="1:5" ht="24.75" customHeight="1">
      <c r="A2" s="576" t="s">
        <v>1733</v>
      </c>
      <c r="B2" s="576"/>
      <c r="C2" s="576"/>
      <c r="D2" s="576"/>
      <c r="E2" s="576"/>
    </row>
    <row r="3" spans="1:5" ht="15" customHeight="1">
      <c r="A3" s="237"/>
      <c r="B3" s="238"/>
      <c r="C3" s="563" t="s">
        <v>1836</v>
      </c>
      <c r="D3" s="563"/>
      <c r="E3" s="563"/>
    </row>
    <row r="4" spans="1:5" ht="37.5" customHeight="1">
      <c r="A4" s="239" t="s">
        <v>3</v>
      </c>
      <c r="B4" s="239" t="s">
        <v>1711</v>
      </c>
      <c r="C4" s="522" t="s">
        <v>1885</v>
      </c>
      <c r="D4" s="522" t="s">
        <v>1886</v>
      </c>
      <c r="E4" s="239" t="s">
        <v>1712</v>
      </c>
    </row>
    <row r="5" spans="1:5" ht="27" customHeight="1">
      <c r="A5" s="239" t="s">
        <v>12</v>
      </c>
      <c r="B5" s="240" t="s">
        <v>1734</v>
      </c>
      <c r="C5" s="241"/>
      <c r="D5" s="241"/>
      <c r="E5" s="242"/>
    </row>
    <row r="6" spans="1:5" ht="27" customHeight="1">
      <c r="A6" s="239">
        <v>1</v>
      </c>
      <c r="B6" s="240" t="s">
        <v>1735</v>
      </c>
      <c r="C6" s="241">
        <v>439000</v>
      </c>
      <c r="D6" s="241">
        <v>719000</v>
      </c>
      <c r="E6" s="243"/>
    </row>
    <row r="7" spans="1:5" ht="41.25" customHeight="1">
      <c r="A7" s="239">
        <v>2</v>
      </c>
      <c r="B7" s="240" t="s">
        <v>1736</v>
      </c>
      <c r="C7" s="241">
        <v>280000</v>
      </c>
      <c r="D7" s="241">
        <v>170000</v>
      </c>
      <c r="E7" s="244" t="s">
        <v>1737</v>
      </c>
    </row>
    <row r="8" spans="1:5" ht="27" customHeight="1">
      <c r="A8" s="239">
        <v>3</v>
      </c>
      <c r="B8" s="240" t="s">
        <v>1738</v>
      </c>
      <c r="C8" s="241"/>
      <c r="D8" s="241"/>
      <c r="E8" s="245"/>
    </row>
    <row r="9" spans="1:5" ht="27" customHeight="1">
      <c r="A9" s="239">
        <v>4</v>
      </c>
      <c r="B9" s="240" t="s">
        <v>1739</v>
      </c>
      <c r="C9" s="241">
        <v>719000</v>
      </c>
      <c r="D9" s="241">
        <v>889000</v>
      </c>
      <c r="E9" s="246"/>
    </row>
    <row r="10" spans="1:5" ht="27" customHeight="1">
      <c r="A10" s="239" t="s">
        <v>14</v>
      </c>
      <c r="B10" s="240" t="s">
        <v>1740</v>
      </c>
      <c r="C10" s="241"/>
      <c r="D10" s="241"/>
      <c r="E10" s="246"/>
    </row>
    <row r="11" spans="1:5" ht="27" customHeight="1">
      <c r="A11" s="239">
        <v>1</v>
      </c>
      <c r="B11" s="240" t="s">
        <v>1741</v>
      </c>
      <c r="C11" s="241">
        <v>437535</v>
      </c>
      <c r="D11" s="241">
        <v>702435</v>
      </c>
      <c r="E11" s="246"/>
    </row>
    <row r="12" spans="1:5" ht="27" customHeight="1">
      <c r="A12" s="239"/>
      <c r="B12" s="240" t="s">
        <v>1742</v>
      </c>
      <c r="C12" s="241">
        <v>437535</v>
      </c>
      <c r="D12" s="241">
        <v>702435</v>
      </c>
      <c r="E12" s="246"/>
    </row>
    <row r="13" spans="1:5" ht="27" customHeight="1">
      <c r="A13" s="239">
        <v>2</v>
      </c>
      <c r="B13" s="240" t="s">
        <v>1743</v>
      </c>
      <c r="C13" s="241">
        <v>300735</v>
      </c>
      <c r="D13" s="241">
        <v>190000</v>
      </c>
      <c r="E13" s="246"/>
    </row>
    <row r="14" spans="1:5" ht="27" customHeight="1">
      <c r="A14" s="239"/>
      <c r="B14" s="240" t="s">
        <v>1744</v>
      </c>
      <c r="C14" s="241">
        <v>300735</v>
      </c>
      <c r="D14" s="241">
        <v>190000</v>
      </c>
      <c r="E14" s="246"/>
    </row>
    <row r="15" spans="1:5" ht="30">
      <c r="A15" s="239"/>
      <c r="B15" s="240" t="s">
        <v>1745</v>
      </c>
      <c r="C15" s="241">
        <v>280000</v>
      </c>
      <c r="D15" s="241">
        <v>170000</v>
      </c>
      <c r="E15" s="244" t="s">
        <v>1746</v>
      </c>
    </row>
    <row r="16" spans="1:5" ht="28.5" customHeight="1">
      <c r="A16" s="239"/>
      <c r="B16" s="240" t="s">
        <v>1747</v>
      </c>
      <c r="C16" s="241">
        <v>20735</v>
      </c>
      <c r="D16" s="241">
        <v>20000</v>
      </c>
      <c r="E16" s="243"/>
    </row>
    <row r="17" spans="1:5" ht="27" customHeight="1">
      <c r="A17" s="239"/>
      <c r="B17" s="240" t="s">
        <v>1727</v>
      </c>
      <c r="C17" s="241"/>
      <c r="D17" s="241"/>
      <c r="E17" s="243"/>
    </row>
    <row r="18" spans="1:5" ht="27" customHeight="1">
      <c r="A18" s="239"/>
      <c r="B18" s="240" t="s">
        <v>1728</v>
      </c>
      <c r="C18" s="241"/>
      <c r="D18" s="241"/>
      <c r="E18" s="243"/>
    </row>
    <row r="19" spans="1:5" ht="27" customHeight="1">
      <c r="A19" s="239">
        <v>3</v>
      </c>
      <c r="B19" s="240" t="s">
        <v>1748</v>
      </c>
      <c r="C19" s="241">
        <v>35835</v>
      </c>
      <c r="D19" s="241">
        <v>20000</v>
      </c>
      <c r="E19" s="243"/>
    </row>
    <row r="20" spans="1:5" ht="27" customHeight="1">
      <c r="A20" s="239"/>
      <c r="B20" s="240" t="s">
        <v>1749</v>
      </c>
      <c r="C20" s="241">
        <v>35835</v>
      </c>
      <c r="D20" s="241">
        <v>20000</v>
      </c>
      <c r="E20" s="243"/>
    </row>
    <row r="21" spans="1:5" ht="27" customHeight="1">
      <c r="A21" s="239">
        <v>4</v>
      </c>
      <c r="B21" s="240" t="s">
        <v>1750</v>
      </c>
      <c r="C21" s="241">
        <v>702435</v>
      </c>
      <c r="D21" s="241">
        <v>872435</v>
      </c>
      <c r="E21" s="243"/>
    </row>
    <row r="22" spans="1:5" ht="27" customHeight="1">
      <c r="A22" s="239"/>
      <c r="B22" s="240" t="s">
        <v>1751</v>
      </c>
      <c r="C22" s="241">
        <v>702435</v>
      </c>
      <c r="D22" s="241">
        <v>872435</v>
      </c>
      <c r="E22" s="243"/>
    </row>
    <row r="23" spans="1:5" ht="27" customHeight="1">
      <c r="A23" s="578" t="s">
        <v>1752</v>
      </c>
      <c r="B23" s="578"/>
      <c r="C23" s="578"/>
      <c r="D23" s="578"/>
      <c r="E23" s="578"/>
    </row>
    <row r="24" spans="1:5" ht="27" customHeight="1">
      <c r="A24" s="578" t="s">
        <v>1753</v>
      </c>
      <c r="B24" s="578"/>
      <c r="C24" s="578"/>
      <c r="D24" s="578"/>
      <c r="E24" s="578"/>
    </row>
  </sheetData>
  <sheetProtection/>
  <mergeCells count="4">
    <mergeCell ref="A2:E2"/>
    <mergeCell ref="C3:E3"/>
    <mergeCell ref="A23:E23"/>
    <mergeCell ref="A24:E24"/>
  </mergeCells>
  <conditionalFormatting sqref="C3:E3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7.125" style="496" customWidth="1"/>
    <col min="2" max="2" width="11.00390625" style="497" bestFit="1" customWidth="1"/>
    <col min="3" max="3" width="44.125" style="498" customWidth="1"/>
    <col min="4" max="4" width="27.625" style="498" bestFit="1" customWidth="1"/>
    <col min="5" max="5" width="9.625" style="499" bestFit="1" customWidth="1"/>
    <col min="6" max="16384" width="9.00390625" style="498" customWidth="1"/>
  </cols>
  <sheetData>
    <row r="1" ht="14.25">
      <c r="A1" s="503" t="s">
        <v>1871</v>
      </c>
    </row>
    <row r="2" spans="1:5" ht="67.5" customHeight="1">
      <c r="A2" s="579" t="s">
        <v>1841</v>
      </c>
      <c r="B2" s="579"/>
      <c r="C2" s="580"/>
      <c r="D2" s="580"/>
      <c r="E2" s="580"/>
    </row>
    <row r="3" spans="4:5" ht="21" customHeight="1">
      <c r="D3" s="584" t="s">
        <v>1872</v>
      </c>
      <c r="E3" s="584"/>
    </row>
    <row r="4" spans="1:5" s="500" customFormat="1" ht="39.75" customHeight="1">
      <c r="A4" s="504" t="s">
        <v>1842</v>
      </c>
      <c r="B4" s="504" t="s">
        <v>1843</v>
      </c>
      <c r="C4" s="504" t="s">
        <v>1844</v>
      </c>
      <c r="D4" s="504" t="s">
        <v>1845</v>
      </c>
      <c r="E4" s="504" t="s">
        <v>1846</v>
      </c>
    </row>
    <row r="5" spans="1:5" s="501" customFormat="1" ht="30" customHeight="1">
      <c r="A5" s="581" t="s">
        <v>1847</v>
      </c>
      <c r="B5" s="581">
        <f>SUM(E5:E17)</f>
        <v>170000</v>
      </c>
      <c r="C5" s="513" t="s">
        <v>1848</v>
      </c>
      <c r="D5" s="513" t="s">
        <v>1849</v>
      </c>
      <c r="E5" s="514">
        <v>30000</v>
      </c>
    </row>
    <row r="6" spans="1:5" s="501" customFormat="1" ht="30" customHeight="1">
      <c r="A6" s="582"/>
      <c r="B6" s="582"/>
      <c r="C6" s="513" t="s">
        <v>1850</v>
      </c>
      <c r="D6" s="513" t="s">
        <v>1851</v>
      </c>
      <c r="E6" s="514">
        <v>20000</v>
      </c>
    </row>
    <row r="7" spans="1:5" s="500" customFormat="1" ht="30" customHeight="1">
      <c r="A7" s="582"/>
      <c r="B7" s="582"/>
      <c r="C7" s="513" t="s">
        <v>1852</v>
      </c>
      <c r="D7" s="513" t="s">
        <v>1853</v>
      </c>
      <c r="E7" s="514">
        <v>20000</v>
      </c>
    </row>
    <row r="8" spans="1:5" s="502" customFormat="1" ht="30" customHeight="1">
      <c r="A8" s="582"/>
      <c r="B8" s="582"/>
      <c r="C8" s="513" t="s">
        <v>1854</v>
      </c>
      <c r="D8" s="513" t="s">
        <v>1855</v>
      </c>
      <c r="E8" s="514">
        <v>4000</v>
      </c>
    </row>
    <row r="9" spans="1:5" s="502" customFormat="1" ht="30" customHeight="1">
      <c r="A9" s="582"/>
      <c r="B9" s="582"/>
      <c r="C9" s="513" t="s">
        <v>1856</v>
      </c>
      <c r="D9" s="513" t="s">
        <v>1857</v>
      </c>
      <c r="E9" s="514">
        <v>3000</v>
      </c>
    </row>
    <row r="10" spans="1:5" s="502" customFormat="1" ht="30" customHeight="1">
      <c r="A10" s="582"/>
      <c r="B10" s="582"/>
      <c r="C10" s="513" t="s">
        <v>1858</v>
      </c>
      <c r="D10" s="513" t="s">
        <v>1859</v>
      </c>
      <c r="E10" s="514">
        <v>5000</v>
      </c>
    </row>
    <row r="11" spans="1:5" s="502" customFormat="1" ht="30" customHeight="1">
      <c r="A11" s="582"/>
      <c r="B11" s="582"/>
      <c r="C11" s="513" t="s">
        <v>1860</v>
      </c>
      <c r="D11" s="513" t="s">
        <v>1861</v>
      </c>
      <c r="E11" s="514">
        <v>20000</v>
      </c>
    </row>
    <row r="12" spans="1:5" s="502" customFormat="1" ht="30" customHeight="1">
      <c r="A12" s="582"/>
      <c r="B12" s="582"/>
      <c r="C12" s="513" t="s">
        <v>1862</v>
      </c>
      <c r="D12" s="513" t="s">
        <v>1863</v>
      </c>
      <c r="E12" s="514">
        <v>20000</v>
      </c>
    </row>
    <row r="13" spans="1:5" s="502" customFormat="1" ht="30" customHeight="1">
      <c r="A13" s="582"/>
      <c r="B13" s="582"/>
      <c r="C13" s="513" t="s">
        <v>1864</v>
      </c>
      <c r="D13" s="513" t="s">
        <v>1863</v>
      </c>
      <c r="E13" s="514">
        <v>20000</v>
      </c>
    </row>
    <row r="14" spans="1:5" s="502" customFormat="1" ht="30" customHeight="1">
      <c r="A14" s="582"/>
      <c r="B14" s="582"/>
      <c r="C14" s="513" t="s">
        <v>1865</v>
      </c>
      <c r="D14" s="513" t="s">
        <v>1866</v>
      </c>
      <c r="E14" s="514">
        <v>10000</v>
      </c>
    </row>
    <row r="15" spans="1:5" s="502" customFormat="1" ht="30" customHeight="1">
      <c r="A15" s="582"/>
      <c r="B15" s="582"/>
      <c r="C15" s="513" t="s">
        <v>1867</v>
      </c>
      <c r="D15" s="513" t="s">
        <v>1866</v>
      </c>
      <c r="E15" s="514">
        <v>8000</v>
      </c>
    </row>
    <row r="16" spans="1:5" s="502" customFormat="1" ht="30" customHeight="1">
      <c r="A16" s="582"/>
      <c r="B16" s="582"/>
      <c r="C16" s="513" t="s">
        <v>1868</v>
      </c>
      <c r="D16" s="513" t="s">
        <v>1866</v>
      </c>
      <c r="E16" s="514">
        <v>5000</v>
      </c>
    </row>
    <row r="17" spans="1:5" s="502" customFormat="1" ht="30" customHeight="1">
      <c r="A17" s="583"/>
      <c r="B17" s="583"/>
      <c r="C17" s="513" t="s">
        <v>1869</v>
      </c>
      <c r="D17" s="513" t="s">
        <v>1866</v>
      </c>
      <c r="E17" s="514">
        <v>5000</v>
      </c>
    </row>
  </sheetData>
  <sheetProtection/>
  <mergeCells count="4">
    <mergeCell ref="A2:E2"/>
    <mergeCell ref="A5:A17"/>
    <mergeCell ref="B5:B17"/>
    <mergeCell ref="D3:E3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Zeros="0" workbookViewId="0" topLeftCell="A1">
      <selection activeCell="L23" sqref="L23"/>
    </sheetView>
  </sheetViews>
  <sheetFormatPr defaultColWidth="9.00390625" defaultRowHeight="14.25"/>
  <cols>
    <col min="1" max="1" width="26.50390625" style="224" customWidth="1"/>
    <col min="2" max="2" width="8.875" style="224" customWidth="1"/>
    <col min="3" max="6" width="7.75390625" style="224" customWidth="1"/>
    <col min="7" max="7" width="8.125" style="224" customWidth="1"/>
    <col min="8" max="8" width="8.00390625" style="224" customWidth="1"/>
    <col min="9" max="9" width="7.75390625" style="224" customWidth="1"/>
    <col min="10" max="10" width="7.00390625" style="224" customWidth="1"/>
    <col min="11" max="11" width="5.75390625" style="224" customWidth="1"/>
    <col min="12" max="12" width="7.125" style="224" customWidth="1"/>
    <col min="13" max="13" width="8.875" style="224" customWidth="1"/>
    <col min="14" max="14" width="6.875" style="224" customWidth="1"/>
    <col min="15" max="16" width="8.00390625" style="224" customWidth="1"/>
    <col min="17" max="17" width="8.25390625" style="224" customWidth="1"/>
    <col min="18" max="18" width="7.875" style="224" customWidth="1"/>
    <col min="19" max="19" width="8.25390625" style="224" customWidth="1"/>
    <col min="20" max="20" width="7.00390625" style="224" customWidth="1"/>
    <col min="21" max="21" width="7.625" style="224" customWidth="1"/>
    <col min="22" max="22" width="6.50390625" style="224" customWidth="1"/>
    <col min="23" max="23" width="7.50390625" style="224" customWidth="1"/>
    <col min="24" max="24" width="9.00390625" style="224" bestFit="1" customWidth="1"/>
    <col min="25" max="16384" width="9.00390625" style="224" customWidth="1"/>
  </cols>
  <sheetData>
    <row r="1" s="216" customFormat="1" ht="17.25" customHeight="1">
      <c r="A1" s="218" t="s">
        <v>1754</v>
      </c>
    </row>
    <row r="2" spans="1:23" s="216" customFormat="1" ht="24.75" customHeight="1">
      <c r="A2" s="585" t="s">
        <v>1755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</row>
    <row r="3" spans="1:23" s="216" customFormat="1" ht="15" customHeight="1">
      <c r="A3" s="225"/>
      <c r="B3" s="226"/>
      <c r="C3" s="226"/>
      <c r="D3" s="226"/>
      <c r="E3" s="22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556" t="s">
        <v>1822</v>
      </c>
      <c r="R3" s="556"/>
      <c r="S3" s="556"/>
      <c r="T3" s="556"/>
      <c r="U3" s="556"/>
      <c r="V3" s="556"/>
      <c r="W3" s="556"/>
    </row>
    <row r="4" spans="1:23" s="223" customFormat="1" ht="23.25" customHeight="1">
      <c r="A4" s="589" t="s">
        <v>1311</v>
      </c>
      <c r="B4" s="589" t="s">
        <v>1826</v>
      </c>
      <c r="C4" s="586" t="s">
        <v>1795</v>
      </c>
      <c r="D4" s="587"/>
      <c r="E4" s="587"/>
      <c r="F4" s="587"/>
      <c r="G4" s="587"/>
      <c r="H4" s="587"/>
      <c r="I4" s="587"/>
      <c r="J4" s="587"/>
      <c r="K4" s="587"/>
      <c r="L4" s="588"/>
      <c r="M4" s="589" t="s">
        <v>1794</v>
      </c>
      <c r="N4" s="586" t="s">
        <v>1795</v>
      </c>
      <c r="O4" s="587"/>
      <c r="P4" s="587"/>
      <c r="Q4" s="587"/>
      <c r="R4" s="587"/>
      <c r="S4" s="587"/>
      <c r="T4" s="587"/>
      <c r="U4" s="587"/>
      <c r="V4" s="587"/>
      <c r="W4" s="588"/>
    </row>
    <row r="5" spans="1:23" s="223" customFormat="1" ht="27" customHeight="1">
      <c r="A5" s="589"/>
      <c r="B5" s="589"/>
      <c r="C5" s="427" t="s">
        <v>1756</v>
      </c>
      <c r="D5" s="427" t="s">
        <v>1757</v>
      </c>
      <c r="E5" s="427" t="s">
        <v>1758</v>
      </c>
      <c r="F5" s="427" t="s">
        <v>1759</v>
      </c>
      <c r="G5" s="428" t="s">
        <v>1760</v>
      </c>
      <c r="H5" s="427" t="s">
        <v>1761</v>
      </c>
      <c r="I5" s="427" t="s">
        <v>1762</v>
      </c>
      <c r="J5" s="427" t="s">
        <v>1763</v>
      </c>
      <c r="K5" s="427" t="s">
        <v>1764</v>
      </c>
      <c r="L5" s="427" t="s">
        <v>1765</v>
      </c>
      <c r="M5" s="589"/>
      <c r="N5" s="427" t="s">
        <v>1756</v>
      </c>
      <c r="O5" s="427" t="s">
        <v>1757</v>
      </c>
      <c r="P5" s="427" t="s">
        <v>1758</v>
      </c>
      <c r="Q5" s="427" t="s">
        <v>1759</v>
      </c>
      <c r="R5" s="427" t="s">
        <v>1760</v>
      </c>
      <c r="S5" s="428" t="s">
        <v>1761</v>
      </c>
      <c r="T5" s="427" t="s">
        <v>1762</v>
      </c>
      <c r="U5" s="427" t="s">
        <v>1763</v>
      </c>
      <c r="V5" s="427" t="s">
        <v>1764</v>
      </c>
      <c r="W5" s="427" t="s">
        <v>1765</v>
      </c>
    </row>
    <row r="6" spans="1:23" s="216" customFormat="1" ht="23.25" customHeight="1">
      <c r="A6" s="421" t="s">
        <v>1316</v>
      </c>
      <c r="B6" s="429">
        <f aca="true" t="shared" si="0" ref="B6:L6">SUM(B7,B14)</f>
        <v>437188</v>
      </c>
      <c r="C6" s="430">
        <f t="shared" si="0"/>
        <v>48700</v>
      </c>
      <c r="D6" s="430">
        <f t="shared" si="0"/>
        <v>31850</v>
      </c>
      <c r="E6" s="430">
        <f t="shared" si="0"/>
        <v>84940</v>
      </c>
      <c r="F6" s="430">
        <f t="shared" si="0"/>
        <v>59000</v>
      </c>
      <c r="G6" s="430">
        <f t="shared" si="0"/>
        <v>32000</v>
      </c>
      <c r="H6" s="430">
        <f t="shared" si="0"/>
        <v>67210</v>
      </c>
      <c r="I6" s="430">
        <f t="shared" si="0"/>
        <v>43000</v>
      </c>
      <c r="J6" s="430">
        <f t="shared" si="0"/>
        <v>14680</v>
      </c>
      <c r="K6" s="430">
        <f t="shared" si="0"/>
        <v>988</v>
      </c>
      <c r="L6" s="430">
        <f t="shared" si="0"/>
        <v>54820</v>
      </c>
      <c r="M6" s="431">
        <f>SUM(N6:W6)</f>
        <v>385872</v>
      </c>
      <c r="N6" s="431">
        <f aca="true" t="shared" si="1" ref="N6:W6">N7+N14</f>
        <v>46902</v>
      </c>
      <c r="O6" s="431">
        <f t="shared" si="1"/>
        <v>28786</v>
      </c>
      <c r="P6" s="431">
        <f t="shared" si="1"/>
        <v>55007</v>
      </c>
      <c r="Q6" s="431">
        <f t="shared" si="1"/>
        <v>64210</v>
      </c>
      <c r="R6" s="431">
        <f t="shared" si="1"/>
        <v>30399</v>
      </c>
      <c r="S6" s="432">
        <f t="shared" si="1"/>
        <v>69314</v>
      </c>
      <c r="T6" s="432">
        <f t="shared" si="1"/>
        <v>41492</v>
      </c>
      <c r="U6" s="432">
        <f t="shared" si="1"/>
        <v>13254</v>
      </c>
      <c r="V6" s="432">
        <f t="shared" si="1"/>
        <v>1567</v>
      </c>
      <c r="W6" s="431">
        <f t="shared" si="1"/>
        <v>34941</v>
      </c>
    </row>
    <row r="7" spans="1:23" s="216" customFormat="1" ht="23.25" customHeight="1">
      <c r="A7" s="422" t="s">
        <v>1317</v>
      </c>
      <c r="B7" s="433">
        <f aca="true" t="shared" si="2" ref="B7:L7">SUM(B8:B13)</f>
        <v>422928</v>
      </c>
      <c r="C7" s="434">
        <f t="shared" si="2"/>
        <v>47130</v>
      </c>
      <c r="D7" s="434">
        <f t="shared" si="2"/>
        <v>30380</v>
      </c>
      <c r="E7" s="434">
        <f t="shared" si="2"/>
        <v>83160</v>
      </c>
      <c r="F7" s="434">
        <f t="shared" si="2"/>
        <v>56100</v>
      </c>
      <c r="G7" s="434">
        <f t="shared" si="2"/>
        <v>29330</v>
      </c>
      <c r="H7" s="434">
        <f t="shared" si="2"/>
        <v>63340</v>
      </c>
      <c r="I7" s="434">
        <f t="shared" si="2"/>
        <v>43000</v>
      </c>
      <c r="J7" s="434">
        <f t="shared" si="2"/>
        <v>14680</v>
      </c>
      <c r="K7" s="434">
        <f t="shared" si="2"/>
        <v>988</v>
      </c>
      <c r="L7" s="434">
        <f t="shared" si="2"/>
        <v>54820</v>
      </c>
      <c r="M7" s="435">
        <f>SUM(N7:W7)</f>
        <v>372181</v>
      </c>
      <c r="N7" s="436">
        <f aca="true" t="shared" si="3" ref="N7:W7">SUM(N8:N13)</f>
        <v>45377</v>
      </c>
      <c r="O7" s="436">
        <f t="shared" si="3"/>
        <v>28044</v>
      </c>
      <c r="P7" s="436">
        <f t="shared" si="3"/>
        <v>53410</v>
      </c>
      <c r="Q7" s="436">
        <f t="shared" si="3"/>
        <v>61239</v>
      </c>
      <c r="R7" s="437">
        <f t="shared" si="3"/>
        <v>27700</v>
      </c>
      <c r="S7" s="435">
        <f t="shared" si="3"/>
        <v>65157</v>
      </c>
      <c r="T7" s="435">
        <f t="shared" si="3"/>
        <v>41492</v>
      </c>
      <c r="U7" s="435">
        <f t="shared" si="3"/>
        <v>13254</v>
      </c>
      <c r="V7" s="435">
        <f t="shared" si="3"/>
        <v>1567</v>
      </c>
      <c r="W7" s="435">
        <f t="shared" si="3"/>
        <v>34941</v>
      </c>
    </row>
    <row r="8" spans="1:23" s="216" customFormat="1" ht="23.25" customHeight="1">
      <c r="A8" s="422" t="s">
        <v>1318</v>
      </c>
      <c r="B8" s="438">
        <f aca="true" t="shared" si="4" ref="B8:B13">SUM(C8:L8)</f>
        <v>124081</v>
      </c>
      <c r="C8" s="434">
        <v>9100</v>
      </c>
      <c r="D8" s="434">
        <v>8000</v>
      </c>
      <c r="E8" s="434">
        <v>17500</v>
      </c>
      <c r="F8" s="434">
        <v>20000</v>
      </c>
      <c r="G8" s="434">
        <v>17000</v>
      </c>
      <c r="H8" s="434">
        <v>25650</v>
      </c>
      <c r="I8" s="434">
        <v>12060</v>
      </c>
      <c r="J8" s="434">
        <v>4000</v>
      </c>
      <c r="K8" s="434">
        <v>181</v>
      </c>
      <c r="L8" s="434">
        <v>10590</v>
      </c>
      <c r="M8" s="435">
        <f aca="true" t="shared" si="5" ref="M8:M13">SUM(N8:W8)</f>
        <v>118056</v>
      </c>
      <c r="N8" s="435">
        <v>8875</v>
      </c>
      <c r="O8" s="435">
        <v>8143</v>
      </c>
      <c r="P8" s="435">
        <v>16585</v>
      </c>
      <c r="Q8" s="435">
        <v>23437</v>
      </c>
      <c r="R8" s="435">
        <v>14437</v>
      </c>
      <c r="S8" s="439">
        <v>26323</v>
      </c>
      <c r="T8" s="425">
        <v>10672</v>
      </c>
      <c r="U8" s="425">
        <v>1842</v>
      </c>
      <c r="V8" s="425">
        <v>-866</v>
      </c>
      <c r="W8" s="425">
        <v>8608</v>
      </c>
    </row>
    <row r="9" spans="1:23" s="216" customFormat="1" ht="23.25" customHeight="1">
      <c r="A9" s="422" t="s">
        <v>1766</v>
      </c>
      <c r="B9" s="438">
        <f t="shared" si="4"/>
        <v>63200</v>
      </c>
      <c r="C9" s="434">
        <v>4800</v>
      </c>
      <c r="D9" s="434">
        <v>2000</v>
      </c>
      <c r="E9" s="434">
        <v>9200</v>
      </c>
      <c r="F9" s="434">
        <v>7200</v>
      </c>
      <c r="G9" s="434">
        <v>3300</v>
      </c>
      <c r="H9" s="434">
        <v>13860</v>
      </c>
      <c r="I9" s="434">
        <v>9100</v>
      </c>
      <c r="J9" s="434">
        <v>5200</v>
      </c>
      <c r="K9" s="434">
        <v>480</v>
      </c>
      <c r="L9" s="434">
        <v>8060</v>
      </c>
      <c r="M9" s="435">
        <f t="shared" si="5"/>
        <v>64274</v>
      </c>
      <c r="N9" s="435">
        <v>3539</v>
      </c>
      <c r="O9" s="435">
        <v>3814</v>
      </c>
      <c r="P9" s="435">
        <v>8358</v>
      </c>
      <c r="Q9" s="435">
        <v>7717</v>
      </c>
      <c r="R9" s="435">
        <v>3225</v>
      </c>
      <c r="S9" s="439">
        <v>15171</v>
      </c>
      <c r="T9" s="425">
        <v>8336</v>
      </c>
      <c r="U9" s="425">
        <v>4886</v>
      </c>
      <c r="V9" s="425">
        <v>1269</v>
      </c>
      <c r="W9" s="425">
        <v>7959</v>
      </c>
    </row>
    <row r="10" spans="1:23" s="216" customFormat="1" ht="23.25" customHeight="1">
      <c r="A10" s="422" t="s">
        <v>1767</v>
      </c>
      <c r="B10" s="438">
        <f t="shared" si="4"/>
        <v>13727</v>
      </c>
      <c r="C10" s="434">
        <v>2000</v>
      </c>
      <c r="D10" s="434">
        <v>3000</v>
      </c>
      <c r="E10" s="434">
        <v>1840</v>
      </c>
      <c r="F10" s="434">
        <v>1600</v>
      </c>
      <c r="G10" s="434">
        <v>1280</v>
      </c>
      <c r="H10" s="434">
        <v>1370</v>
      </c>
      <c r="I10" s="434">
        <v>1500</v>
      </c>
      <c r="J10" s="434">
        <v>850</v>
      </c>
      <c r="K10" s="434">
        <v>7</v>
      </c>
      <c r="L10" s="434">
        <v>280</v>
      </c>
      <c r="M10" s="435">
        <f t="shared" si="5"/>
        <v>13108</v>
      </c>
      <c r="N10" s="435">
        <v>2133</v>
      </c>
      <c r="O10" s="435">
        <v>1418</v>
      </c>
      <c r="P10" s="435">
        <v>2380</v>
      </c>
      <c r="Q10" s="435">
        <v>1740</v>
      </c>
      <c r="R10" s="435">
        <v>1296</v>
      </c>
      <c r="S10" s="439">
        <v>1657</v>
      </c>
      <c r="T10" s="425">
        <v>1293</v>
      </c>
      <c r="U10" s="425">
        <v>1054</v>
      </c>
      <c r="V10" s="425">
        <v>6</v>
      </c>
      <c r="W10" s="425">
        <v>131</v>
      </c>
    </row>
    <row r="11" spans="1:23" s="216" customFormat="1" ht="23.25" customHeight="1">
      <c r="A11" s="422" t="s">
        <v>1768</v>
      </c>
      <c r="B11" s="438">
        <f t="shared" si="4"/>
        <v>17024</v>
      </c>
      <c r="C11" s="434">
        <v>2250</v>
      </c>
      <c r="D11" s="434">
        <v>680</v>
      </c>
      <c r="E11" s="434">
        <v>2200</v>
      </c>
      <c r="F11" s="434">
        <v>2600</v>
      </c>
      <c r="G11" s="434">
        <v>2100</v>
      </c>
      <c r="H11" s="434">
        <v>3660</v>
      </c>
      <c r="I11" s="434">
        <v>1100</v>
      </c>
      <c r="J11" s="434">
        <v>900</v>
      </c>
      <c r="K11" s="434">
        <v>84</v>
      </c>
      <c r="L11" s="434">
        <v>1450</v>
      </c>
      <c r="M11" s="435">
        <f t="shared" si="5"/>
        <v>17515</v>
      </c>
      <c r="N11" s="435">
        <v>2132</v>
      </c>
      <c r="O11" s="435">
        <v>797</v>
      </c>
      <c r="P11" s="435">
        <v>2385</v>
      </c>
      <c r="Q11" s="435">
        <v>2746</v>
      </c>
      <c r="R11" s="435">
        <v>1943</v>
      </c>
      <c r="S11" s="439">
        <v>3751</v>
      </c>
      <c r="T11" s="425">
        <v>1320</v>
      </c>
      <c r="U11" s="425">
        <v>1164</v>
      </c>
      <c r="V11" s="425">
        <v>182</v>
      </c>
      <c r="W11" s="425">
        <v>1095</v>
      </c>
    </row>
    <row r="12" spans="1:23" s="216" customFormat="1" ht="23.25" customHeight="1">
      <c r="A12" s="525" t="s">
        <v>1890</v>
      </c>
      <c r="B12" s="438">
        <f>SUM(C12:L12)</f>
        <v>81260</v>
      </c>
      <c r="C12" s="434">
        <v>11050</v>
      </c>
      <c r="D12" s="434">
        <v>3200</v>
      </c>
      <c r="E12" s="434">
        <v>36120</v>
      </c>
      <c r="F12" s="434">
        <v>11000</v>
      </c>
      <c r="G12" s="434">
        <v>1600</v>
      </c>
      <c r="H12" s="434">
        <v>2970</v>
      </c>
      <c r="I12" s="434">
        <v>2800</v>
      </c>
      <c r="J12" s="434">
        <v>0</v>
      </c>
      <c r="K12" s="434">
        <v>0</v>
      </c>
      <c r="L12" s="434">
        <v>12520</v>
      </c>
      <c r="M12" s="435">
        <f>SUM(N12:W12)</f>
        <v>40944</v>
      </c>
      <c r="N12" s="440">
        <v>9622</v>
      </c>
      <c r="O12" s="441">
        <v>3620</v>
      </c>
      <c r="P12" s="441">
        <v>9886</v>
      </c>
      <c r="Q12" s="441">
        <v>10385</v>
      </c>
      <c r="R12" s="441">
        <v>2533</v>
      </c>
      <c r="S12" s="442">
        <v>2299</v>
      </c>
      <c r="T12" s="425">
        <v>1029</v>
      </c>
      <c r="U12" s="425">
        <v>0</v>
      </c>
      <c r="V12" s="425">
        <v>0</v>
      </c>
      <c r="W12" s="425">
        <v>1570</v>
      </c>
    </row>
    <row r="13" spans="1:23" s="216" customFormat="1" ht="23.25" customHeight="1">
      <c r="A13" s="526" t="s">
        <v>1891</v>
      </c>
      <c r="B13" s="438">
        <f t="shared" si="4"/>
        <v>123636</v>
      </c>
      <c r="C13" s="434">
        <v>17930</v>
      </c>
      <c r="D13" s="434">
        <v>13500</v>
      </c>
      <c r="E13" s="434">
        <v>16300</v>
      </c>
      <c r="F13" s="434">
        <v>13700</v>
      </c>
      <c r="G13" s="434">
        <v>4050</v>
      </c>
      <c r="H13" s="434">
        <v>15830</v>
      </c>
      <c r="I13" s="434">
        <v>16440</v>
      </c>
      <c r="J13" s="434">
        <v>3730</v>
      </c>
      <c r="K13" s="434">
        <v>236</v>
      </c>
      <c r="L13" s="434">
        <v>21920</v>
      </c>
      <c r="M13" s="435">
        <f t="shared" si="5"/>
        <v>118284</v>
      </c>
      <c r="N13" s="435">
        <v>19076</v>
      </c>
      <c r="O13" s="435">
        <v>10252</v>
      </c>
      <c r="P13" s="435">
        <v>13816</v>
      </c>
      <c r="Q13" s="435">
        <v>15214</v>
      </c>
      <c r="R13" s="435">
        <v>4266</v>
      </c>
      <c r="S13" s="439">
        <v>15956</v>
      </c>
      <c r="T13" s="425">
        <v>18842</v>
      </c>
      <c r="U13" s="425">
        <v>4308</v>
      </c>
      <c r="V13" s="425">
        <v>976</v>
      </c>
      <c r="W13" s="425">
        <v>15578</v>
      </c>
    </row>
    <row r="14" spans="1:23" s="216" customFormat="1" ht="23.25" customHeight="1">
      <c r="A14" s="422" t="s">
        <v>1769</v>
      </c>
      <c r="B14" s="438">
        <f aca="true" t="shared" si="6" ref="B14:M14">B15</f>
        <v>14260</v>
      </c>
      <c r="C14" s="434">
        <f t="shared" si="6"/>
        <v>1570</v>
      </c>
      <c r="D14" s="434">
        <f t="shared" si="6"/>
        <v>1470</v>
      </c>
      <c r="E14" s="434">
        <f t="shared" si="6"/>
        <v>1780</v>
      </c>
      <c r="F14" s="434">
        <f t="shared" si="6"/>
        <v>2900</v>
      </c>
      <c r="G14" s="434">
        <f t="shared" si="6"/>
        <v>2670</v>
      </c>
      <c r="H14" s="434">
        <f t="shared" si="6"/>
        <v>3870</v>
      </c>
      <c r="I14" s="434">
        <f t="shared" si="6"/>
        <v>0</v>
      </c>
      <c r="J14" s="434">
        <f t="shared" si="6"/>
        <v>0</v>
      </c>
      <c r="K14" s="434">
        <f t="shared" si="6"/>
        <v>0</v>
      </c>
      <c r="L14" s="434">
        <f t="shared" si="6"/>
        <v>0</v>
      </c>
      <c r="M14" s="438">
        <f t="shared" si="6"/>
        <v>13691</v>
      </c>
      <c r="N14" s="435">
        <v>1525</v>
      </c>
      <c r="O14" s="435">
        <v>742</v>
      </c>
      <c r="P14" s="435">
        <v>1597</v>
      </c>
      <c r="Q14" s="435">
        <v>2971</v>
      </c>
      <c r="R14" s="435">
        <v>2699</v>
      </c>
      <c r="S14" s="439">
        <v>4157</v>
      </c>
      <c r="T14" s="425"/>
      <c r="U14" s="425"/>
      <c r="V14" s="425"/>
      <c r="W14" s="425"/>
    </row>
    <row r="15" spans="1:23" s="216" customFormat="1" ht="23.25" customHeight="1">
      <c r="A15" s="423" t="s">
        <v>1770</v>
      </c>
      <c r="B15" s="438">
        <f>SUM(C15:L15)</f>
        <v>14260</v>
      </c>
      <c r="C15" s="434">
        <v>1570</v>
      </c>
      <c r="D15" s="434">
        <v>1470</v>
      </c>
      <c r="E15" s="434">
        <v>1780</v>
      </c>
      <c r="F15" s="434">
        <v>2900</v>
      </c>
      <c r="G15" s="434">
        <v>2670</v>
      </c>
      <c r="H15" s="434">
        <v>3870</v>
      </c>
      <c r="I15" s="434"/>
      <c r="J15" s="434"/>
      <c r="K15" s="434"/>
      <c r="L15" s="434"/>
      <c r="M15" s="438">
        <f>SUM(N15:W15)</f>
        <v>13691</v>
      </c>
      <c r="N15" s="435">
        <v>1525</v>
      </c>
      <c r="O15" s="435">
        <v>742</v>
      </c>
      <c r="P15" s="435">
        <v>1597</v>
      </c>
      <c r="Q15" s="435">
        <v>2971</v>
      </c>
      <c r="R15" s="435">
        <v>2699</v>
      </c>
      <c r="S15" s="439">
        <v>4157</v>
      </c>
      <c r="T15" s="425"/>
      <c r="U15" s="425"/>
      <c r="V15" s="425"/>
      <c r="W15" s="425"/>
    </row>
    <row r="16" spans="1:23" s="216" customFormat="1" ht="23.25" customHeight="1">
      <c r="A16" s="424" t="s">
        <v>1331</v>
      </c>
      <c r="B16" s="429">
        <f>SUM(B17:B19)</f>
        <v>239402</v>
      </c>
      <c r="C16" s="430">
        <f aca="true" t="shared" si="7" ref="C16:L16">SUM(C17:C19)</f>
        <v>19300</v>
      </c>
      <c r="D16" s="430">
        <f t="shared" si="7"/>
        <v>15500</v>
      </c>
      <c r="E16" s="430">
        <f t="shared" si="7"/>
        <v>34060</v>
      </c>
      <c r="F16" s="430">
        <f t="shared" si="7"/>
        <v>33200</v>
      </c>
      <c r="G16" s="430">
        <f t="shared" si="7"/>
        <v>23800</v>
      </c>
      <c r="H16" s="430">
        <f t="shared" si="7"/>
        <v>48490</v>
      </c>
      <c r="I16" s="430">
        <f t="shared" si="7"/>
        <v>28060</v>
      </c>
      <c r="J16" s="430">
        <f t="shared" si="7"/>
        <v>13000</v>
      </c>
      <c r="K16" s="430">
        <f t="shared" si="7"/>
        <v>912</v>
      </c>
      <c r="L16" s="430">
        <f t="shared" si="7"/>
        <v>23080</v>
      </c>
      <c r="M16" s="431">
        <f>SUM(N16:S16)</f>
        <v>176475</v>
      </c>
      <c r="N16" s="431">
        <f aca="true" t="shared" si="8" ref="N16:W16">SUM(N17:N19)</f>
        <v>17384</v>
      </c>
      <c r="O16" s="431">
        <f t="shared" si="8"/>
        <v>15991</v>
      </c>
      <c r="P16" s="431">
        <f t="shared" si="8"/>
        <v>32692</v>
      </c>
      <c r="Q16" s="431">
        <f t="shared" si="8"/>
        <v>37623</v>
      </c>
      <c r="R16" s="431">
        <f t="shared" si="8"/>
        <v>21219</v>
      </c>
      <c r="S16" s="432">
        <f t="shared" si="8"/>
        <v>51566</v>
      </c>
      <c r="T16" s="432">
        <f t="shared" si="8"/>
        <v>25115</v>
      </c>
      <c r="U16" s="432">
        <f t="shared" si="8"/>
        <v>10752</v>
      </c>
      <c r="V16" s="432">
        <f t="shared" si="8"/>
        <v>1047</v>
      </c>
      <c r="W16" s="431">
        <f t="shared" si="8"/>
        <v>20743</v>
      </c>
    </row>
    <row r="17" spans="1:23" s="216" customFormat="1" ht="23.25" customHeight="1">
      <c r="A17" s="422" t="s">
        <v>1332</v>
      </c>
      <c r="B17" s="438">
        <f>SUM(C17:L17)</f>
        <v>124081</v>
      </c>
      <c r="C17" s="434">
        <v>9100</v>
      </c>
      <c r="D17" s="434">
        <v>8000</v>
      </c>
      <c r="E17" s="434">
        <v>17500</v>
      </c>
      <c r="F17" s="434">
        <v>20000</v>
      </c>
      <c r="G17" s="434">
        <v>17000</v>
      </c>
      <c r="H17" s="434">
        <v>25650</v>
      </c>
      <c r="I17" s="434">
        <v>12060</v>
      </c>
      <c r="J17" s="434">
        <v>4000</v>
      </c>
      <c r="K17" s="434">
        <v>181</v>
      </c>
      <c r="L17" s="434">
        <v>10590</v>
      </c>
      <c r="M17" s="435">
        <f>SUM(N17:W17)</f>
        <v>118056</v>
      </c>
      <c r="N17" s="435">
        <v>8875</v>
      </c>
      <c r="O17" s="435">
        <v>8143</v>
      </c>
      <c r="P17" s="435">
        <v>16585</v>
      </c>
      <c r="Q17" s="435">
        <v>23437</v>
      </c>
      <c r="R17" s="435">
        <v>14437</v>
      </c>
      <c r="S17" s="439">
        <v>26323</v>
      </c>
      <c r="T17" s="425">
        <v>10672</v>
      </c>
      <c r="U17" s="425">
        <v>1842</v>
      </c>
      <c r="V17" s="425">
        <v>-866</v>
      </c>
      <c r="W17" s="425">
        <v>8608</v>
      </c>
    </row>
    <row r="18" spans="1:23" s="216" customFormat="1" ht="23.25" customHeight="1">
      <c r="A18" s="425" t="s">
        <v>1771</v>
      </c>
      <c r="B18" s="438">
        <f>SUM(C18:L18)</f>
        <v>95141</v>
      </c>
      <c r="C18" s="434">
        <v>7200</v>
      </c>
      <c r="D18" s="443">
        <v>3000</v>
      </c>
      <c r="E18" s="434">
        <v>13800</v>
      </c>
      <c r="F18" s="434">
        <v>10800</v>
      </c>
      <c r="G18" s="434">
        <v>4950</v>
      </c>
      <c r="H18" s="434">
        <v>20790</v>
      </c>
      <c r="I18" s="434">
        <v>14000</v>
      </c>
      <c r="J18" s="434">
        <v>7800</v>
      </c>
      <c r="K18" s="434">
        <v>721</v>
      </c>
      <c r="L18" s="434">
        <v>12080</v>
      </c>
      <c r="M18" s="435">
        <f>SUM(N18:W18)</f>
        <v>96413</v>
      </c>
      <c r="N18" s="435">
        <v>5309</v>
      </c>
      <c r="O18" s="435">
        <v>5721</v>
      </c>
      <c r="P18" s="435">
        <v>12537</v>
      </c>
      <c r="Q18" s="435">
        <v>11576</v>
      </c>
      <c r="R18" s="435">
        <v>4838</v>
      </c>
      <c r="S18" s="439">
        <v>22757</v>
      </c>
      <c r="T18" s="425">
        <v>12504</v>
      </c>
      <c r="U18" s="425">
        <v>7329</v>
      </c>
      <c r="V18" s="425">
        <v>1904</v>
      </c>
      <c r="W18" s="425">
        <v>11938</v>
      </c>
    </row>
    <row r="19" spans="1:23" s="216" customFormat="1" ht="23.25" customHeight="1">
      <c r="A19" s="425" t="s">
        <v>1772</v>
      </c>
      <c r="B19" s="438">
        <f>SUM(C19:L19)</f>
        <v>20180</v>
      </c>
      <c r="C19" s="444">
        <v>3000</v>
      </c>
      <c r="D19" s="434">
        <v>4500</v>
      </c>
      <c r="E19" s="444">
        <v>2760</v>
      </c>
      <c r="F19" s="444">
        <v>2400</v>
      </c>
      <c r="G19" s="444">
        <v>1850</v>
      </c>
      <c r="H19" s="444">
        <v>2050</v>
      </c>
      <c r="I19" s="444">
        <v>2000</v>
      </c>
      <c r="J19" s="444">
        <v>1200</v>
      </c>
      <c r="K19" s="444">
        <v>10</v>
      </c>
      <c r="L19" s="444">
        <v>410</v>
      </c>
      <c r="M19" s="435">
        <f>SUM(N19:W19)</f>
        <v>19663</v>
      </c>
      <c r="N19" s="435">
        <v>3200</v>
      </c>
      <c r="O19" s="435">
        <v>2127</v>
      </c>
      <c r="P19" s="435">
        <v>3570</v>
      </c>
      <c r="Q19" s="435">
        <v>2610</v>
      </c>
      <c r="R19" s="435">
        <v>1944</v>
      </c>
      <c r="S19" s="439">
        <v>2486</v>
      </c>
      <c r="T19" s="425">
        <v>1939</v>
      </c>
      <c r="U19" s="425">
        <v>1581</v>
      </c>
      <c r="V19" s="425">
        <v>9</v>
      </c>
      <c r="W19" s="425">
        <v>197</v>
      </c>
    </row>
    <row r="20" spans="1:23" s="216" customFormat="1" ht="23.25" customHeight="1">
      <c r="A20" s="426" t="s">
        <v>1336</v>
      </c>
      <c r="B20" s="429">
        <f aca="true" t="shared" si="9" ref="B20:L20">SUM(B6,B16)</f>
        <v>676590</v>
      </c>
      <c r="C20" s="445">
        <f t="shared" si="9"/>
        <v>68000</v>
      </c>
      <c r="D20" s="445">
        <f t="shared" si="9"/>
        <v>47350</v>
      </c>
      <c r="E20" s="445">
        <f t="shared" si="9"/>
        <v>119000</v>
      </c>
      <c r="F20" s="445">
        <f t="shared" si="9"/>
        <v>92200</v>
      </c>
      <c r="G20" s="445">
        <f t="shared" si="9"/>
        <v>55800</v>
      </c>
      <c r="H20" s="445">
        <f t="shared" si="9"/>
        <v>115700</v>
      </c>
      <c r="I20" s="445">
        <f t="shared" si="9"/>
        <v>71060</v>
      </c>
      <c r="J20" s="445">
        <f t="shared" si="9"/>
        <v>27680</v>
      </c>
      <c r="K20" s="445">
        <f t="shared" si="9"/>
        <v>1900</v>
      </c>
      <c r="L20" s="445">
        <f t="shared" si="9"/>
        <v>77900</v>
      </c>
      <c r="M20" s="429">
        <f>SUM(N20:W20)</f>
        <v>620004</v>
      </c>
      <c r="N20" s="429">
        <f aca="true" t="shared" si="10" ref="N20:W20">N6+N16</f>
        <v>64286</v>
      </c>
      <c r="O20" s="429">
        <f t="shared" si="10"/>
        <v>44777</v>
      </c>
      <c r="P20" s="429">
        <f t="shared" si="10"/>
        <v>87699</v>
      </c>
      <c r="Q20" s="429">
        <f t="shared" si="10"/>
        <v>101833</v>
      </c>
      <c r="R20" s="429">
        <f t="shared" si="10"/>
        <v>51618</v>
      </c>
      <c r="S20" s="446">
        <f t="shared" si="10"/>
        <v>120880</v>
      </c>
      <c r="T20" s="446">
        <f t="shared" si="10"/>
        <v>66607</v>
      </c>
      <c r="U20" s="446">
        <f t="shared" si="10"/>
        <v>24006</v>
      </c>
      <c r="V20" s="446">
        <f t="shared" si="10"/>
        <v>2614</v>
      </c>
      <c r="W20" s="429">
        <f t="shared" si="10"/>
        <v>55684</v>
      </c>
    </row>
    <row r="21" spans="1:23" ht="14.25">
      <c r="A21" s="228"/>
      <c r="B21" s="229"/>
      <c r="C21" s="229"/>
      <c r="D21" s="229"/>
      <c r="E21" s="229"/>
      <c r="F21" s="229"/>
      <c r="G21" s="229"/>
      <c r="H21" s="230"/>
      <c r="I21" s="230"/>
      <c r="J21" s="230"/>
      <c r="K21" s="230"/>
      <c r="L21" s="230"/>
      <c r="M21" s="230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19" ht="14.25">
      <c r="A22" s="228"/>
      <c r="B22" s="229"/>
      <c r="C22" s="229"/>
      <c r="D22" s="229"/>
      <c r="E22" s="229"/>
      <c r="F22" s="229"/>
      <c r="G22" s="229"/>
      <c r="H22" s="230"/>
      <c r="I22" s="230"/>
      <c r="J22" s="230"/>
      <c r="K22" s="230"/>
      <c r="L22" s="230"/>
      <c r="M22" s="232"/>
      <c r="N22" s="230"/>
      <c r="O22" s="230"/>
      <c r="P22" s="230"/>
      <c r="Q22" s="230"/>
      <c r="R22" s="230"/>
      <c r="S22" s="230"/>
    </row>
    <row r="23" spans="1:19" ht="14.25">
      <c r="A23" s="228"/>
      <c r="B23" s="229"/>
      <c r="C23" s="229"/>
      <c r="D23" s="229"/>
      <c r="E23" s="229"/>
      <c r="F23" s="229"/>
      <c r="G23" s="229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</row>
    <row r="24" spans="1:19" ht="14.25">
      <c r="A24" s="228"/>
      <c r="B24" s="229"/>
      <c r="C24" s="229"/>
      <c r="D24" s="229"/>
      <c r="E24" s="229"/>
      <c r="F24" s="229"/>
      <c r="G24" s="22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</row>
    <row r="25" spans="1:19" ht="14.25">
      <c r="A25" s="228"/>
      <c r="B25" s="229"/>
      <c r="C25" s="229"/>
      <c r="D25" s="229"/>
      <c r="E25" s="229"/>
      <c r="F25" s="229"/>
      <c r="G25" s="229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</row>
    <row r="26" spans="1:19" ht="14.25">
      <c r="A26" s="228"/>
      <c r="B26" s="229"/>
      <c r="C26" s="229"/>
      <c r="D26" s="229"/>
      <c r="E26" s="229"/>
      <c r="F26" s="229"/>
      <c r="G26" s="22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</row>
    <row r="27" spans="2:19" ht="14.25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</row>
    <row r="28" spans="2:19" ht="14.25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</row>
    <row r="29" spans="2:19" ht="14.25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2:19" ht="14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2:19" ht="14.25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2:19" ht="14.25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</row>
    <row r="33" spans="2:19" ht="14.25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</row>
    <row r="34" spans="2:19" ht="14.25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</row>
    <row r="35" spans="2:19" ht="14.25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  <row r="36" spans="2:19" ht="14.25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</row>
    <row r="37" spans="2:19" ht="14.25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</row>
    <row r="38" spans="2:19" ht="14.25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2:19" ht="14.25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2:19" ht="14.25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</row>
    <row r="41" spans="2:19" ht="14.25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</row>
    <row r="42" spans="2:19" ht="14.25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</row>
    <row r="43" spans="2:19" ht="14.25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</row>
    <row r="44" spans="2:19" ht="14.25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</row>
    <row r="45" spans="2:19" ht="14.25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</row>
    <row r="46" spans="2:19" ht="14.25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</row>
    <row r="47" spans="2:19" ht="14.25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2:19" ht="14.25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</row>
    <row r="49" spans="2:19" ht="14.25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</row>
    <row r="50" spans="2:19" ht="14.2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</row>
    <row r="51" spans="2:19" ht="14.25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</row>
    <row r="52" spans="2:19" ht="14.25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</row>
    <row r="53" spans="2:19" ht="14.25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</row>
    <row r="54" spans="2:19" ht="14.25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</row>
    <row r="55" spans="2:19" ht="14.25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</row>
    <row r="56" spans="2:19" ht="14.25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</row>
    <row r="57" spans="2:19" ht="14.25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</row>
    <row r="58" spans="2:19" ht="14.25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spans="2:19" ht="14.25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</row>
    <row r="60" spans="2:19" ht="14.25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</row>
    <row r="61" spans="2:19" ht="14.25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</row>
    <row r="62" spans="2:19" ht="14.25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</row>
    <row r="63" spans="2:19" ht="14.25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</row>
    <row r="64" spans="2:19" ht="14.25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</row>
    <row r="65" spans="2:19" ht="14.25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</row>
    <row r="66" spans="2:19" ht="14.25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</row>
  </sheetData>
  <sheetProtection/>
  <mergeCells count="7">
    <mergeCell ref="A2:W2"/>
    <mergeCell ref="Q3:W3"/>
    <mergeCell ref="C4:L4"/>
    <mergeCell ref="N4:W4"/>
    <mergeCell ref="A4:A5"/>
    <mergeCell ref="B4:B5"/>
    <mergeCell ref="M4:M5"/>
  </mergeCells>
  <printOptions/>
  <pageMargins left="0.5511811023622047" right="0.4724409448818898" top="1.0236220472440944" bottom="0.4724409448818898" header="0.8267716535433072" footer="0.3937007874015748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Zeros="0" workbookViewId="0" topLeftCell="A1">
      <selection activeCell="H18" sqref="H18"/>
    </sheetView>
  </sheetViews>
  <sheetFormatPr defaultColWidth="9.00390625" defaultRowHeight="14.25"/>
  <cols>
    <col min="1" max="1" width="25.125" style="222" customWidth="1"/>
    <col min="2" max="2" width="9.625" style="222" customWidth="1"/>
    <col min="3" max="8" width="6.875" style="222" customWidth="1"/>
    <col min="9" max="9" width="7.50390625" style="222" customWidth="1"/>
    <col min="10" max="10" width="6.875" style="222" customWidth="1"/>
    <col min="11" max="11" width="5.875" style="222" customWidth="1"/>
    <col min="12" max="12" width="6.875" style="222" customWidth="1"/>
    <col min="13" max="13" width="8.50390625" style="222" customWidth="1"/>
    <col min="14" max="20" width="6.875" style="222" customWidth="1"/>
    <col min="21" max="21" width="7.125" style="222" customWidth="1"/>
    <col min="22" max="22" width="5.00390625" style="222" customWidth="1"/>
    <col min="23" max="23" width="9.00390625" style="222" bestFit="1" customWidth="1"/>
    <col min="24" max="16384" width="9.00390625" style="222" customWidth="1"/>
  </cols>
  <sheetData>
    <row r="1" s="216" customFormat="1" ht="17.25" customHeight="1">
      <c r="A1" s="218" t="s">
        <v>1773</v>
      </c>
    </row>
    <row r="2" spans="1:23" s="220" customFormat="1" ht="24.75" customHeight="1">
      <c r="A2" s="590" t="s">
        <v>1774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</row>
    <row r="3" spans="1:23" s="100" customFormat="1" ht="1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556" t="s">
        <v>1822</v>
      </c>
      <c r="R3" s="556"/>
      <c r="S3" s="556"/>
      <c r="T3" s="556"/>
      <c r="U3" s="556"/>
      <c r="V3" s="556"/>
      <c r="W3" s="556"/>
    </row>
    <row r="4" spans="1:23" s="220" customFormat="1" ht="20.25" customHeight="1">
      <c r="A4" s="597" t="s">
        <v>1775</v>
      </c>
      <c r="B4" s="597" t="s">
        <v>1827</v>
      </c>
      <c r="C4" s="591" t="s">
        <v>1828</v>
      </c>
      <c r="D4" s="592"/>
      <c r="E4" s="592"/>
      <c r="F4" s="592"/>
      <c r="G4" s="592"/>
      <c r="H4" s="592"/>
      <c r="I4" s="592"/>
      <c r="J4" s="592"/>
      <c r="K4" s="592"/>
      <c r="L4" s="593"/>
      <c r="M4" s="597" t="s">
        <v>1802</v>
      </c>
      <c r="N4" s="594" t="s">
        <v>1828</v>
      </c>
      <c r="O4" s="595"/>
      <c r="P4" s="595"/>
      <c r="Q4" s="595"/>
      <c r="R4" s="595"/>
      <c r="S4" s="595"/>
      <c r="T4" s="595"/>
      <c r="U4" s="595"/>
      <c r="V4" s="595"/>
      <c r="W4" s="596"/>
    </row>
    <row r="5" spans="1:23" s="220" customFormat="1" ht="33" customHeight="1">
      <c r="A5" s="598"/>
      <c r="B5" s="599"/>
      <c r="C5" s="451" t="s">
        <v>1756</v>
      </c>
      <c r="D5" s="451" t="s">
        <v>1757</v>
      </c>
      <c r="E5" s="451" t="s">
        <v>1758</v>
      </c>
      <c r="F5" s="451" t="s">
        <v>1759</v>
      </c>
      <c r="G5" s="451" t="s">
        <v>1760</v>
      </c>
      <c r="H5" s="451" t="s">
        <v>1761</v>
      </c>
      <c r="I5" s="427" t="s">
        <v>1762</v>
      </c>
      <c r="J5" s="427" t="s">
        <v>1763</v>
      </c>
      <c r="K5" s="427" t="s">
        <v>1764</v>
      </c>
      <c r="L5" s="427" t="s">
        <v>1765</v>
      </c>
      <c r="M5" s="598"/>
      <c r="N5" s="451" t="s">
        <v>1756</v>
      </c>
      <c r="O5" s="451" t="s">
        <v>1757</v>
      </c>
      <c r="P5" s="451" t="s">
        <v>1758</v>
      </c>
      <c r="Q5" s="451" t="s">
        <v>1759</v>
      </c>
      <c r="R5" s="451" t="s">
        <v>1760</v>
      </c>
      <c r="S5" s="452" t="s">
        <v>1761</v>
      </c>
      <c r="T5" s="427" t="s">
        <v>1762</v>
      </c>
      <c r="U5" s="427" t="s">
        <v>1763</v>
      </c>
      <c r="V5" s="427" t="s">
        <v>1764</v>
      </c>
      <c r="W5" s="427" t="s">
        <v>1765</v>
      </c>
    </row>
    <row r="6" spans="1:23" s="220" customFormat="1" ht="20.25" customHeight="1">
      <c r="A6" s="448" t="s">
        <v>1776</v>
      </c>
      <c r="B6" s="448">
        <f>SUM(C6:L6)</f>
        <v>30568</v>
      </c>
      <c r="C6" s="453">
        <v>3050</v>
      </c>
      <c r="D6" s="453">
        <v>3373</v>
      </c>
      <c r="E6" s="453">
        <v>2681</v>
      </c>
      <c r="F6" s="453">
        <v>5520</v>
      </c>
      <c r="G6" s="454">
        <v>1332</v>
      </c>
      <c r="H6" s="455">
        <v>1499</v>
      </c>
      <c r="I6" s="455">
        <v>650</v>
      </c>
      <c r="J6" s="455">
        <v>154</v>
      </c>
      <c r="K6" s="455">
        <v>262</v>
      </c>
      <c r="L6" s="455">
        <v>12047</v>
      </c>
      <c r="M6" s="456">
        <f>SUM(N6:W6)</f>
        <v>30568</v>
      </c>
      <c r="N6" s="453">
        <v>3050</v>
      </c>
      <c r="O6" s="453">
        <v>3373</v>
      </c>
      <c r="P6" s="453">
        <v>2681</v>
      </c>
      <c r="Q6" s="453">
        <v>5520</v>
      </c>
      <c r="R6" s="453">
        <v>1332</v>
      </c>
      <c r="S6" s="454">
        <v>1499</v>
      </c>
      <c r="T6" s="448">
        <v>650</v>
      </c>
      <c r="U6" s="448">
        <v>154</v>
      </c>
      <c r="V6" s="448">
        <v>262</v>
      </c>
      <c r="W6" s="448">
        <v>12047</v>
      </c>
    </row>
    <row r="7" spans="1:23" s="220" customFormat="1" ht="20.25" customHeight="1">
      <c r="A7" s="448" t="s">
        <v>1777</v>
      </c>
      <c r="B7" s="448">
        <f>SUM(C7:L7)</f>
        <v>132</v>
      </c>
      <c r="C7" s="453">
        <v>0</v>
      </c>
      <c r="D7" s="453">
        <v>0</v>
      </c>
      <c r="E7" s="453">
        <v>40</v>
      </c>
      <c r="F7" s="453">
        <v>57</v>
      </c>
      <c r="G7" s="454">
        <v>35</v>
      </c>
      <c r="H7" s="455">
        <v>0</v>
      </c>
      <c r="I7" s="455">
        <v>0</v>
      </c>
      <c r="J7" s="455">
        <v>0</v>
      </c>
      <c r="K7" s="455">
        <v>0</v>
      </c>
      <c r="L7" s="455">
        <v>0</v>
      </c>
      <c r="M7" s="456">
        <f aca="true" t="shared" si="0" ref="M7:M21">SUM(N7:W7)</f>
        <v>132</v>
      </c>
      <c r="N7" s="453">
        <v>0</v>
      </c>
      <c r="O7" s="453">
        <v>0</v>
      </c>
      <c r="P7" s="453">
        <v>40</v>
      </c>
      <c r="Q7" s="453">
        <v>57</v>
      </c>
      <c r="R7" s="453">
        <v>35</v>
      </c>
      <c r="S7" s="454">
        <v>0</v>
      </c>
      <c r="T7" s="448">
        <v>0</v>
      </c>
      <c r="U7" s="448">
        <v>0</v>
      </c>
      <c r="V7" s="448">
        <v>0</v>
      </c>
      <c r="W7" s="448">
        <v>0</v>
      </c>
    </row>
    <row r="8" spans="1:23" s="220" customFormat="1" ht="20.25" customHeight="1">
      <c r="A8" s="448" t="s">
        <v>1778</v>
      </c>
      <c r="B8" s="448">
        <f aca="true" t="shared" si="1" ref="B8:B21">SUM(C8:L8)</f>
        <v>14119</v>
      </c>
      <c r="C8" s="453">
        <v>2591</v>
      </c>
      <c r="D8" s="453">
        <v>2777</v>
      </c>
      <c r="E8" s="453">
        <v>2634</v>
      </c>
      <c r="F8" s="453">
        <v>3389</v>
      </c>
      <c r="G8" s="454">
        <v>1071</v>
      </c>
      <c r="H8" s="455">
        <v>1657</v>
      </c>
      <c r="I8" s="455">
        <v>0</v>
      </c>
      <c r="J8" s="455">
        <v>0</v>
      </c>
      <c r="K8" s="455">
        <v>0</v>
      </c>
      <c r="L8" s="455">
        <v>0</v>
      </c>
      <c r="M8" s="456">
        <f t="shared" si="0"/>
        <v>14119</v>
      </c>
      <c r="N8" s="453">
        <v>2591</v>
      </c>
      <c r="O8" s="453">
        <v>2777</v>
      </c>
      <c r="P8" s="453">
        <v>2634</v>
      </c>
      <c r="Q8" s="453">
        <v>3389</v>
      </c>
      <c r="R8" s="453">
        <v>1071</v>
      </c>
      <c r="S8" s="454">
        <v>1657</v>
      </c>
      <c r="T8" s="448">
        <v>0</v>
      </c>
      <c r="U8" s="448">
        <v>0</v>
      </c>
      <c r="V8" s="448">
        <v>0</v>
      </c>
      <c r="W8" s="448">
        <v>0</v>
      </c>
    </row>
    <row r="9" spans="1:23" s="220" customFormat="1" ht="20.25" customHeight="1">
      <c r="A9" s="448" t="s">
        <v>1779</v>
      </c>
      <c r="B9" s="448">
        <f t="shared" si="1"/>
        <v>35539</v>
      </c>
      <c r="C9" s="453">
        <v>2033</v>
      </c>
      <c r="D9" s="453">
        <v>2094</v>
      </c>
      <c r="E9" s="453">
        <v>2621</v>
      </c>
      <c r="F9" s="453">
        <v>19745</v>
      </c>
      <c r="G9" s="454">
        <v>8690</v>
      </c>
      <c r="H9" s="455">
        <v>356</v>
      </c>
      <c r="I9" s="455">
        <v>0</v>
      </c>
      <c r="J9" s="455">
        <v>0</v>
      </c>
      <c r="K9" s="455">
        <v>0</v>
      </c>
      <c r="L9" s="455">
        <v>0</v>
      </c>
      <c r="M9" s="456">
        <f t="shared" si="0"/>
        <v>35539</v>
      </c>
      <c r="N9" s="453">
        <v>2033</v>
      </c>
      <c r="O9" s="453">
        <v>2094</v>
      </c>
      <c r="P9" s="453">
        <v>2621</v>
      </c>
      <c r="Q9" s="453">
        <v>19745</v>
      </c>
      <c r="R9" s="453">
        <v>8690</v>
      </c>
      <c r="S9" s="454">
        <v>356</v>
      </c>
      <c r="T9" s="448">
        <v>0</v>
      </c>
      <c r="U9" s="448">
        <v>0</v>
      </c>
      <c r="V9" s="448">
        <v>0</v>
      </c>
      <c r="W9" s="448">
        <v>0</v>
      </c>
    </row>
    <row r="10" spans="1:23" s="220" customFormat="1" ht="20.25" customHeight="1">
      <c r="A10" s="448" t="s">
        <v>1780</v>
      </c>
      <c r="B10" s="448">
        <f t="shared" si="1"/>
        <v>39398</v>
      </c>
      <c r="C10" s="453">
        <v>460</v>
      </c>
      <c r="D10" s="453">
        <v>979</v>
      </c>
      <c r="E10" s="453">
        <v>232</v>
      </c>
      <c r="F10" s="453">
        <v>826</v>
      </c>
      <c r="G10" s="454">
        <v>871</v>
      </c>
      <c r="H10" s="455">
        <v>7334</v>
      </c>
      <c r="I10" s="455">
        <v>24366</v>
      </c>
      <c r="J10" s="455">
        <v>4330</v>
      </c>
      <c r="K10" s="455">
        <v>0</v>
      </c>
      <c r="L10" s="455">
        <v>0</v>
      </c>
      <c r="M10" s="456">
        <f t="shared" si="0"/>
        <v>39398</v>
      </c>
      <c r="N10" s="453">
        <v>460</v>
      </c>
      <c r="O10" s="453">
        <v>979</v>
      </c>
      <c r="P10" s="453">
        <v>232</v>
      </c>
      <c r="Q10" s="453">
        <v>826</v>
      </c>
      <c r="R10" s="453">
        <v>871</v>
      </c>
      <c r="S10" s="454">
        <v>7334</v>
      </c>
      <c r="T10" s="448">
        <v>24366</v>
      </c>
      <c r="U10" s="448">
        <v>4330</v>
      </c>
      <c r="V10" s="448">
        <v>0</v>
      </c>
      <c r="W10" s="448">
        <v>0</v>
      </c>
    </row>
    <row r="11" spans="1:23" s="220" customFormat="1" ht="20.25" customHeight="1">
      <c r="A11" s="448" t="s">
        <v>1781</v>
      </c>
      <c r="B11" s="448">
        <f t="shared" si="1"/>
        <v>3594</v>
      </c>
      <c r="C11" s="453">
        <v>593</v>
      </c>
      <c r="D11" s="453">
        <v>404</v>
      </c>
      <c r="E11" s="453">
        <v>478</v>
      </c>
      <c r="F11" s="453">
        <v>1055</v>
      </c>
      <c r="G11" s="454">
        <v>445</v>
      </c>
      <c r="H11" s="455">
        <v>519</v>
      </c>
      <c r="I11" s="455">
        <v>100</v>
      </c>
      <c r="J11" s="455">
        <v>0</v>
      </c>
      <c r="K11" s="455">
        <v>0</v>
      </c>
      <c r="L11" s="455">
        <v>0</v>
      </c>
      <c r="M11" s="456">
        <f t="shared" si="0"/>
        <v>3594</v>
      </c>
      <c r="N11" s="453">
        <v>593</v>
      </c>
      <c r="O11" s="453">
        <v>404</v>
      </c>
      <c r="P11" s="453">
        <v>478</v>
      </c>
      <c r="Q11" s="453">
        <v>1055</v>
      </c>
      <c r="R11" s="453">
        <v>445</v>
      </c>
      <c r="S11" s="454">
        <v>519</v>
      </c>
      <c r="T11" s="448">
        <v>100</v>
      </c>
      <c r="U11" s="448">
        <v>0</v>
      </c>
      <c r="V11" s="448">
        <v>0</v>
      </c>
      <c r="W11" s="448">
        <v>0</v>
      </c>
    </row>
    <row r="12" spans="1:23" s="220" customFormat="1" ht="20.25" customHeight="1">
      <c r="A12" s="448" t="s">
        <v>1782</v>
      </c>
      <c r="B12" s="448">
        <f t="shared" si="1"/>
        <v>17440</v>
      </c>
      <c r="C12" s="453">
        <v>5043</v>
      </c>
      <c r="D12" s="453">
        <v>2886</v>
      </c>
      <c r="E12" s="453">
        <v>3085</v>
      </c>
      <c r="F12" s="453">
        <v>3642</v>
      </c>
      <c r="G12" s="454">
        <v>2593</v>
      </c>
      <c r="H12" s="455">
        <v>109</v>
      </c>
      <c r="I12" s="455">
        <v>0</v>
      </c>
      <c r="J12" s="455">
        <v>38</v>
      </c>
      <c r="K12" s="455">
        <v>0</v>
      </c>
      <c r="L12" s="455">
        <v>44</v>
      </c>
      <c r="M12" s="456">
        <f t="shared" si="0"/>
        <v>17440</v>
      </c>
      <c r="N12" s="453">
        <v>5043</v>
      </c>
      <c r="O12" s="453">
        <v>2886</v>
      </c>
      <c r="P12" s="453">
        <v>3085</v>
      </c>
      <c r="Q12" s="453">
        <v>3642</v>
      </c>
      <c r="R12" s="453">
        <v>2593</v>
      </c>
      <c r="S12" s="454">
        <v>109</v>
      </c>
      <c r="T12" s="448">
        <v>0</v>
      </c>
      <c r="U12" s="448">
        <v>38</v>
      </c>
      <c r="V12" s="448">
        <v>0</v>
      </c>
      <c r="W12" s="448">
        <v>44</v>
      </c>
    </row>
    <row r="13" spans="1:23" s="220" customFormat="1" ht="20.25" customHeight="1">
      <c r="A13" s="448" t="s">
        <v>1783</v>
      </c>
      <c r="B13" s="448">
        <f t="shared" si="1"/>
        <v>7803</v>
      </c>
      <c r="C13" s="453">
        <v>1426</v>
      </c>
      <c r="D13" s="453">
        <v>1007</v>
      </c>
      <c r="E13" s="453">
        <v>1264</v>
      </c>
      <c r="F13" s="453">
        <v>2444</v>
      </c>
      <c r="G13" s="454">
        <v>1622</v>
      </c>
      <c r="H13" s="455">
        <v>30</v>
      </c>
      <c r="I13" s="455">
        <v>0</v>
      </c>
      <c r="J13" s="455">
        <v>0</v>
      </c>
      <c r="K13" s="455">
        <v>0</v>
      </c>
      <c r="L13" s="455">
        <v>10</v>
      </c>
      <c r="M13" s="456">
        <f t="shared" si="0"/>
        <v>7803</v>
      </c>
      <c r="N13" s="453">
        <v>1426</v>
      </c>
      <c r="O13" s="453">
        <v>1007</v>
      </c>
      <c r="P13" s="453">
        <v>1264</v>
      </c>
      <c r="Q13" s="453">
        <v>2444</v>
      </c>
      <c r="R13" s="453">
        <v>1622</v>
      </c>
      <c r="S13" s="454">
        <v>30</v>
      </c>
      <c r="T13" s="448">
        <v>0</v>
      </c>
      <c r="U13" s="448">
        <v>0</v>
      </c>
      <c r="V13" s="448">
        <v>0</v>
      </c>
      <c r="W13" s="448">
        <v>10</v>
      </c>
    </row>
    <row r="14" spans="1:23" s="220" customFormat="1" ht="20.25" customHeight="1">
      <c r="A14" s="448" t="s">
        <v>1784</v>
      </c>
      <c r="B14" s="448">
        <f t="shared" si="1"/>
        <v>1976</v>
      </c>
      <c r="C14" s="453">
        <v>140</v>
      </c>
      <c r="D14" s="453">
        <v>83</v>
      </c>
      <c r="E14" s="453">
        <v>71</v>
      </c>
      <c r="F14" s="453">
        <v>691</v>
      </c>
      <c r="G14" s="454">
        <v>0</v>
      </c>
      <c r="H14" s="455">
        <v>991</v>
      </c>
      <c r="I14" s="455">
        <v>0</v>
      </c>
      <c r="J14" s="455">
        <v>0</v>
      </c>
      <c r="K14" s="455">
        <v>0</v>
      </c>
      <c r="L14" s="455">
        <v>0</v>
      </c>
      <c r="M14" s="456">
        <f t="shared" si="0"/>
        <v>1976</v>
      </c>
      <c r="N14" s="453">
        <v>140</v>
      </c>
      <c r="O14" s="453">
        <v>83</v>
      </c>
      <c r="P14" s="453">
        <v>71</v>
      </c>
      <c r="Q14" s="453">
        <v>691</v>
      </c>
      <c r="R14" s="453">
        <v>0</v>
      </c>
      <c r="S14" s="454">
        <v>991</v>
      </c>
      <c r="T14" s="448">
        <v>0</v>
      </c>
      <c r="U14" s="448">
        <v>0</v>
      </c>
      <c r="V14" s="448">
        <v>0</v>
      </c>
      <c r="W14" s="448">
        <v>0</v>
      </c>
    </row>
    <row r="15" spans="1:23" s="220" customFormat="1" ht="20.25" customHeight="1">
      <c r="A15" s="448" t="s">
        <v>1785</v>
      </c>
      <c r="B15" s="448">
        <f t="shared" si="1"/>
        <v>37145</v>
      </c>
      <c r="C15" s="453">
        <v>2513</v>
      </c>
      <c r="D15" s="453">
        <v>850</v>
      </c>
      <c r="E15" s="453">
        <v>1018</v>
      </c>
      <c r="F15" s="453">
        <v>2356</v>
      </c>
      <c r="G15" s="454">
        <v>410</v>
      </c>
      <c r="H15" s="455">
        <v>28341</v>
      </c>
      <c r="I15" s="455">
        <v>1627</v>
      </c>
      <c r="J15" s="455">
        <v>0</v>
      </c>
      <c r="K15" s="455">
        <v>30</v>
      </c>
      <c r="L15" s="455">
        <v>0</v>
      </c>
      <c r="M15" s="456">
        <f t="shared" si="0"/>
        <v>37145</v>
      </c>
      <c r="N15" s="453">
        <v>2513</v>
      </c>
      <c r="O15" s="453">
        <v>850</v>
      </c>
      <c r="P15" s="453">
        <v>1018</v>
      </c>
      <c r="Q15" s="453">
        <v>2356</v>
      </c>
      <c r="R15" s="453">
        <v>410</v>
      </c>
      <c r="S15" s="454">
        <v>28341</v>
      </c>
      <c r="T15" s="448">
        <v>1627</v>
      </c>
      <c r="U15" s="448">
        <v>0</v>
      </c>
      <c r="V15" s="448">
        <v>30</v>
      </c>
      <c r="W15" s="448">
        <v>0</v>
      </c>
    </row>
    <row r="16" spans="1:23" s="220" customFormat="1" ht="20.25" customHeight="1">
      <c r="A16" s="448" t="s">
        <v>1786</v>
      </c>
      <c r="B16" s="448">
        <f t="shared" si="1"/>
        <v>7364</v>
      </c>
      <c r="C16" s="453">
        <v>567</v>
      </c>
      <c r="D16" s="453">
        <v>1101</v>
      </c>
      <c r="E16" s="453">
        <v>909</v>
      </c>
      <c r="F16" s="453">
        <v>2968</v>
      </c>
      <c r="G16" s="454">
        <v>967</v>
      </c>
      <c r="H16" s="455">
        <v>556</v>
      </c>
      <c r="I16" s="455">
        <v>0</v>
      </c>
      <c r="J16" s="455">
        <v>0</v>
      </c>
      <c r="K16" s="455">
        <v>296</v>
      </c>
      <c r="L16" s="455">
        <v>0</v>
      </c>
      <c r="M16" s="456">
        <f t="shared" si="0"/>
        <v>7364</v>
      </c>
      <c r="N16" s="453">
        <v>567</v>
      </c>
      <c r="O16" s="453">
        <v>1101</v>
      </c>
      <c r="P16" s="453">
        <v>909</v>
      </c>
      <c r="Q16" s="453">
        <v>2968</v>
      </c>
      <c r="R16" s="453">
        <v>967</v>
      </c>
      <c r="S16" s="454">
        <v>556</v>
      </c>
      <c r="T16" s="448">
        <v>0</v>
      </c>
      <c r="U16" s="448">
        <v>0</v>
      </c>
      <c r="V16" s="448">
        <v>296</v>
      </c>
      <c r="W16" s="448">
        <v>0</v>
      </c>
    </row>
    <row r="17" spans="1:23" s="220" customFormat="1" ht="20.25" customHeight="1">
      <c r="A17" s="523" t="s">
        <v>1892</v>
      </c>
      <c r="B17" s="448">
        <f t="shared" si="1"/>
        <v>8</v>
      </c>
      <c r="C17" s="453">
        <v>0</v>
      </c>
      <c r="D17" s="453">
        <v>0</v>
      </c>
      <c r="E17" s="453">
        <v>8</v>
      </c>
      <c r="F17" s="453">
        <v>0</v>
      </c>
      <c r="G17" s="454">
        <v>0</v>
      </c>
      <c r="H17" s="455">
        <v>0</v>
      </c>
      <c r="I17" s="455">
        <v>0</v>
      </c>
      <c r="J17" s="455">
        <v>0</v>
      </c>
      <c r="K17" s="455">
        <v>0</v>
      </c>
      <c r="L17" s="455">
        <v>0</v>
      </c>
      <c r="M17" s="456">
        <f t="shared" si="0"/>
        <v>8</v>
      </c>
      <c r="N17" s="453">
        <v>0</v>
      </c>
      <c r="O17" s="453">
        <v>0</v>
      </c>
      <c r="P17" s="453">
        <v>8</v>
      </c>
      <c r="Q17" s="453">
        <v>0</v>
      </c>
      <c r="R17" s="453">
        <v>0</v>
      </c>
      <c r="S17" s="454">
        <v>0</v>
      </c>
      <c r="T17" s="448">
        <v>0</v>
      </c>
      <c r="U17" s="448">
        <v>0</v>
      </c>
      <c r="V17" s="448">
        <v>0</v>
      </c>
      <c r="W17" s="448">
        <v>0</v>
      </c>
    </row>
    <row r="18" spans="1:23" s="220" customFormat="1" ht="20.25" customHeight="1">
      <c r="A18" s="523" t="s">
        <v>1887</v>
      </c>
      <c r="B18" s="448">
        <f t="shared" si="1"/>
        <v>0</v>
      </c>
      <c r="C18" s="453">
        <v>0</v>
      </c>
      <c r="D18" s="453">
        <v>0</v>
      </c>
      <c r="E18" s="453">
        <v>0</v>
      </c>
      <c r="F18" s="453">
        <v>0</v>
      </c>
      <c r="G18" s="454">
        <v>0</v>
      </c>
      <c r="H18" s="455">
        <v>0</v>
      </c>
      <c r="I18" s="455">
        <v>0</v>
      </c>
      <c r="J18" s="455">
        <v>0</v>
      </c>
      <c r="K18" s="455">
        <v>0</v>
      </c>
      <c r="L18" s="455">
        <v>0</v>
      </c>
      <c r="M18" s="456">
        <f t="shared" si="0"/>
        <v>0</v>
      </c>
      <c r="N18" s="453">
        <v>0</v>
      </c>
      <c r="O18" s="453">
        <v>0</v>
      </c>
      <c r="P18" s="453">
        <v>0</v>
      </c>
      <c r="Q18" s="453">
        <v>0</v>
      </c>
      <c r="R18" s="453">
        <v>0</v>
      </c>
      <c r="S18" s="454">
        <v>0</v>
      </c>
      <c r="T18" s="457">
        <v>0</v>
      </c>
      <c r="U18" s="457">
        <v>0</v>
      </c>
      <c r="V18" s="448">
        <v>0</v>
      </c>
      <c r="W18" s="448">
        <v>0</v>
      </c>
    </row>
    <row r="19" spans="1:23" s="220" customFormat="1" ht="20.25" customHeight="1">
      <c r="A19" s="448" t="s">
        <v>1787</v>
      </c>
      <c r="B19" s="448">
        <f t="shared" si="1"/>
        <v>11163</v>
      </c>
      <c r="C19" s="453">
        <v>3954</v>
      </c>
      <c r="D19" s="453">
        <v>1958</v>
      </c>
      <c r="E19" s="453">
        <v>1976</v>
      </c>
      <c r="F19" s="453">
        <v>622</v>
      </c>
      <c r="G19" s="454">
        <v>2026</v>
      </c>
      <c r="H19" s="455">
        <v>349</v>
      </c>
      <c r="I19" s="455">
        <v>110</v>
      </c>
      <c r="J19" s="455">
        <v>38</v>
      </c>
      <c r="K19" s="455">
        <v>52</v>
      </c>
      <c r="L19" s="455">
        <v>78</v>
      </c>
      <c r="M19" s="456">
        <f t="shared" si="0"/>
        <v>11163</v>
      </c>
      <c r="N19" s="453">
        <v>3954</v>
      </c>
      <c r="O19" s="453">
        <v>1958</v>
      </c>
      <c r="P19" s="453">
        <v>1976</v>
      </c>
      <c r="Q19" s="453">
        <v>622</v>
      </c>
      <c r="R19" s="453">
        <v>2026</v>
      </c>
      <c r="S19" s="454">
        <v>349</v>
      </c>
      <c r="T19" s="448">
        <v>110</v>
      </c>
      <c r="U19" s="448">
        <v>38</v>
      </c>
      <c r="V19" s="448">
        <v>52</v>
      </c>
      <c r="W19" s="448">
        <v>78</v>
      </c>
    </row>
    <row r="20" spans="1:23" s="221" customFormat="1" ht="20.25" customHeight="1">
      <c r="A20" s="449" t="s">
        <v>1788</v>
      </c>
      <c r="B20" s="448">
        <f t="shared" si="1"/>
        <v>528</v>
      </c>
      <c r="C20" s="458">
        <v>0</v>
      </c>
      <c r="D20" s="458">
        <v>0</v>
      </c>
      <c r="E20" s="458">
        <v>27</v>
      </c>
      <c r="F20" s="458">
        <v>436</v>
      </c>
      <c r="G20" s="459">
        <v>12</v>
      </c>
      <c r="H20" s="460">
        <v>53</v>
      </c>
      <c r="I20" s="460">
        <v>0</v>
      </c>
      <c r="J20" s="460">
        <v>0</v>
      </c>
      <c r="K20" s="460">
        <v>0</v>
      </c>
      <c r="L20" s="460">
        <v>0</v>
      </c>
      <c r="M20" s="456">
        <f t="shared" si="0"/>
        <v>528</v>
      </c>
      <c r="N20" s="458">
        <v>0</v>
      </c>
      <c r="O20" s="458">
        <v>0</v>
      </c>
      <c r="P20" s="458">
        <v>27</v>
      </c>
      <c r="Q20" s="458">
        <v>436</v>
      </c>
      <c r="R20" s="458">
        <v>12</v>
      </c>
      <c r="S20" s="459">
        <v>53</v>
      </c>
      <c r="T20" s="449">
        <v>0</v>
      </c>
      <c r="U20" s="449">
        <v>0</v>
      </c>
      <c r="V20" s="449">
        <v>0</v>
      </c>
      <c r="W20" s="449">
        <v>0</v>
      </c>
    </row>
    <row r="21" spans="1:23" s="220" customFormat="1" ht="20.25" customHeight="1">
      <c r="A21" s="448" t="s">
        <v>1789</v>
      </c>
      <c r="B21" s="448">
        <f t="shared" si="1"/>
        <v>2486</v>
      </c>
      <c r="C21" s="453">
        <v>65</v>
      </c>
      <c r="D21" s="453">
        <v>104</v>
      </c>
      <c r="E21" s="453">
        <v>49</v>
      </c>
      <c r="F21" s="453">
        <v>88</v>
      </c>
      <c r="G21" s="454">
        <v>53</v>
      </c>
      <c r="H21" s="455">
        <v>1</v>
      </c>
      <c r="I21" s="455">
        <v>6</v>
      </c>
      <c r="J21" s="455">
        <v>0</v>
      </c>
      <c r="K21" s="455">
        <v>0</v>
      </c>
      <c r="L21" s="455">
        <v>2120</v>
      </c>
      <c r="M21" s="456">
        <f t="shared" si="0"/>
        <v>2486</v>
      </c>
      <c r="N21" s="453">
        <v>65</v>
      </c>
      <c r="O21" s="453">
        <v>104</v>
      </c>
      <c r="P21" s="453">
        <v>49</v>
      </c>
      <c r="Q21" s="453">
        <v>88</v>
      </c>
      <c r="R21" s="453">
        <v>53</v>
      </c>
      <c r="S21" s="454">
        <v>1</v>
      </c>
      <c r="T21" s="448">
        <v>6</v>
      </c>
      <c r="U21" s="448">
        <v>0</v>
      </c>
      <c r="V21" s="448">
        <v>0</v>
      </c>
      <c r="W21" s="448">
        <v>2120</v>
      </c>
    </row>
    <row r="22" spans="1:23" s="220" customFormat="1" ht="20.25" customHeight="1">
      <c r="A22" s="450" t="s">
        <v>1790</v>
      </c>
      <c r="B22" s="461">
        <f aca="true" t="shared" si="2" ref="B22:H22">SUM(B6:B21)</f>
        <v>209263</v>
      </c>
      <c r="C22" s="461">
        <f t="shared" si="2"/>
        <v>22435</v>
      </c>
      <c r="D22" s="461">
        <f t="shared" si="2"/>
        <v>17616</v>
      </c>
      <c r="E22" s="461">
        <f t="shared" si="2"/>
        <v>17093</v>
      </c>
      <c r="F22" s="461">
        <f t="shared" si="2"/>
        <v>43839</v>
      </c>
      <c r="G22" s="462">
        <f t="shared" si="2"/>
        <v>20127</v>
      </c>
      <c r="H22" s="463">
        <f t="shared" si="2"/>
        <v>41795</v>
      </c>
      <c r="I22" s="463">
        <f aca="true" t="shared" si="3" ref="I22:W22">SUM(I6:I21)</f>
        <v>26859</v>
      </c>
      <c r="J22" s="463">
        <f t="shared" si="3"/>
        <v>4560</v>
      </c>
      <c r="K22" s="463">
        <f t="shared" si="3"/>
        <v>640</v>
      </c>
      <c r="L22" s="463">
        <f t="shared" si="3"/>
        <v>14299</v>
      </c>
      <c r="M22" s="463">
        <f t="shared" si="3"/>
        <v>209263</v>
      </c>
      <c r="N22" s="463">
        <f t="shared" si="3"/>
        <v>22435</v>
      </c>
      <c r="O22" s="463">
        <f t="shared" si="3"/>
        <v>17616</v>
      </c>
      <c r="P22" s="463">
        <f t="shared" si="3"/>
        <v>17093</v>
      </c>
      <c r="Q22" s="463">
        <f t="shared" si="3"/>
        <v>43839</v>
      </c>
      <c r="R22" s="463">
        <f t="shared" si="3"/>
        <v>20127</v>
      </c>
      <c r="S22" s="463">
        <f t="shared" si="3"/>
        <v>41795</v>
      </c>
      <c r="T22" s="463">
        <f t="shared" si="3"/>
        <v>26859</v>
      </c>
      <c r="U22" s="463">
        <f t="shared" si="3"/>
        <v>4560</v>
      </c>
      <c r="V22" s="463">
        <f t="shared" si="3"/>
        <v>640</v>
      </c>
      <c r="W22" s="463">
        <f t="shared" si="3"/>
        <v>14299</v>
      </c>
    </row>
  </sheetData>
  <sheetProtection/>
  <mergeCells count="7">
    <mergeCell ref="A2:W2"/>
    <mergeCell ref="Q3:W3"/>
    <mergeCell ref="C4:L4"/>
    <mergeCell ref="N4:W4"/>
    <mergeCell ref="A4:A5"/>
    <mergeCell ref="B4:B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showZeros="0" workbookViewId="0" topLeftCell="A1">
      <selection activeCell="L22" sqref="L22"/>
    </sheetView>
  </sheetViews>
  <sheetFormatPr defaultColWidth="8.75390625" defaultRowHeight="14.25"/>
  <cols>
    <col min="1" max="1" width="25.25390625" style="0" customWidth="1"/>
    <col min="2" max="2" width="6.875" style="217" customWidth="1"/>
    <col min="3" max="8" width="6.875" style="0" customWidth="1"/>
    <col min="9" max="9" width="5.75390625" style="0" customWidth="1"/>
    <col min="10" max="10" width="6.875" style="0" customWidth="1"/>
    <col min="11" max="11" width="5.625" style="0" customWidth="1"/>
    <col min="12" max="12" width="6.875" style="0" customWidth="1"/>
    <col min="13" max="13" width="6.875" style="217" customWidth="1"/>
    <col min="14" max="19" width="6.875" style="0" customWidth="1"/>
    <col min="20" max="20" width="6.50390625" style="0" customWidth="1"/>
    <col min="21" max="21" width="6.625" style="0" customWidth="1"/>
    <col min="22" max="22" width="6.25390625" style="0" customWidth="1"/>
    <col min="23" max="23" width="7.375" style="0" customWidth="1"/>
  </cols>
  <sheetData>
    <row r="1" spans="1:13" s="216" customFormat="1" ht="17.25" customHeight="1">
      <c r="A1" s="218" t="s">
        <v>1791</v>
      </c>
      <c r="B1" s="219"/>
      <c r="M1" s="219"/>
    </row>
    <row r="2" spans="1:23" ht="24.75" customHeight="1">
      <c r="A2" s="590" t="s">
        <v>1792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</row>
    <row r="3" spans="1:23" ht="15" customHeight="1">
      <c r="A3" s="464"/>
      <c r="B3" s="467"/>
      <c r="C3" s="464"/>
      <c r="D3" s="464"/>
      <c r="E3" s="464"/>
      <c r="F3" s="465"/>
      <c r="G3" s="465"/>
      <c r="H3" s="465"/>
      <c r="I3" s="465"/>
      <c r="J3" s="465"/>
      <c r="K3" s="465"/>
      <c r="L3" s="465"/>
      <c r="M3" s="466"/>
      <c r="N3" s="465"/>
      <c r="O3" s="465"/>
      <c r="P3" s="465"/>
      <c r="Q3" s="556" t="s">
        <v>1822</v>
      </c>
      <c r="R3" s="556"/>
      <c r="S3" s="556"/>
      <c r="T3" s="556"/>
      <c r="U3" s="556"/>
      <c r="V3" s="556"/>
      <c r="W3" s="556"/>
    </row>
    <row r="4" spans="1:23" ht="24" customHeight="1">
      <c r="A4" s="600" t="s">
        <v>1311</v>
      </c>
      <c r="B4" s="600" t="s">
        <v>1793</v>
      </c>
      <c r="C4" s="591" t="s">
        <v>1795</v>
      </c>
      <c r="D4" s="592"/>
      <c r="E4" s="592"/>
      <c r="F4" s="592"/>
      <c r="G4" s="592"/>
      <c r="H4" s="592"/>
      <c r="I4" s="592"/>
      <c r="J4" s="592"/>
      <c r="K4" s="592"/>
      <c r="L4" s="593"/>
      <c r="M4" s="597" t="s">
        <v>1794</v>
      </c>
      <c r="N4" s="594" t="s">
        <v>1795</v>
      </c>
      <c r="O4" s="595"/>
      <c r="P4" s="595"/>
      <c r="Q4" s="595"/>
      <c r="R4" s="595"/>
      <c r="S4" s="595"/>
      <c r="T4" s="595"/>
      <c r="U4" s="595"/>
      <c r="V4" s="595"/>
      <c r="W4" s="596"/>
    </row>
    <row r="5" spans="1:23" ht="31.5" customHeight="1">
      <c r="A5" s="597"/>
      <c r="B5" s="597"/>
      <c r="C5" s="468" t="s">
        <v>1756</v>
      </c>
      <c r="D5" s="468" t="s">
        <v>1757</v>
      </c>
      <c r="E5" s="468" t="s">
        <v>1758</v>
      </c>
      <c r="F5" s="468" t="s">
        <v>1759</v>
      </c>
      <c r="G5" s="468" t="s">
        <v>1760</v>
      </c>
      <c r="H5" s="468" t="s">
        <v>1761</v>
      </c>
      <c r="I5" s="427" t="s">
        <v>1762</v>
      </c>
      <c r="J5" s="427" t="s">
        <v>1763</v>
      </c>
      <c r="K5" s="427" t="s">
        <v>1764</v>
      </c>
      <c r="L5" s="427" t="s">
        <v>1765</v>
      </c>
      <c r="M5" s="601"/>
      <c r="N5" s="468" t="s">
        <v>1756</v>
      </c>
      <c r="O5" s="468" t="s">
        <v>1757</v>
      </c>
      <c r="P5" s="468" t="s">
        <v>1758</v>
      </c>
      <c r="Q5" s="468" t="s">
        <v>1759</v>
      </c>
      <c r="R5" s="468" t="s">
        <v>1760</v>
      </c>
      <c r="S5" s="468" t="s">
        <v>1761</v>
      </c>
      <c r="T5" s="427" t="s">
        <v>1762</v>
      </c>
      <c r="U5" s="427" t="s">
        <v>1763</v>
      </c>
      <c r="V5" s="427" t="s">
        <v>1764</v>
      </c>
      <c r="W5" s="427" t="s">
        <v>1765</v>
      </c>
    </row>
    <row r="6" spans="1:23" ht="24" customHeight="1">
      <c r="A6" s="469" t="s">
        <v>1796</v>
      </c>
      <c r="B6" s="482">
        <f>SUM(C6:L6)</f>
        <v>17200</v>
      </c>
      <c r="C6" s="483">
        <v>900</v>
      </c>
      <c r="D6" s="484"/>
      <c r="E6" s="484">
        <v>610</v>
      </c>
      <c r="F6" s="484">
        <v>1300</v>
      </c>
      <c r="G6" s="484">
        <v>9600</v>
      </c>
      <c r="H6" s="484">
        <v>4790</v>
      </c>
      <c r="I6" s="485"/>
      <c r="J6" s="485"/>
      <c r="K6" s="485"/>
      <c r="L6" s="485"/>
      <c r="M6" s="486">
        <f>SUM(N6:W6)</f>
        <v>28773</v>
      </c>
      <c r="N6" s="483">
        <v>1891</v>
      </c>
      <c r="O6" s="484">
        <v>5234</v>
      </c>
      <c r="P6" s="484">
        <v>7689</v>
      </c>
      <c r="Q6" s="484">
        <v>3537</v>
      </c>
      <c r="R6" s="484">
        <v>8897</v>
      </c>
      <c r="S6" s="484">
        <v>1525</v>
      </c>
      <c r="T6" s="485"/>
      <c r="U6" s="485"/>
      <c r="V6" s="485"/>
      <c r="W6" s="471"/>
    </row>
    <row r="7" spans="1:23" ht="24" customHeight="1">
      <c r="A7" s="472" t="s">
        <v>1797</v>
      </c>
      <c r="B7" s="482">
        <f>SUM(C7:L7)</f>
        <v>0</v>
      </c>
      <c r="C7" s="487"/>
      <c r="D7" s="487"/>
      <c r="E7" s="487"/>
      <c r="F7" s="487"/>
      <c r="G7" s="487"/>
      <c r="H7" s="487"/>
      <c r="I7" s="483"/>
      <c r="J7" s="483"/>
      <c r="K7" s="483"/>
      <c r="L7" s="483"/>
      <c r="M7" s="486">
        <f>SUM(N7:W7)</f>
        <v>4326</v>
      </c>
      <c r="N7" s="487"/>
      <c r="O7" s="487"/>
      <c r="P7" s="487"/>
      <c r="Q7" s="487"/>
      <c r="R7" s="487"/>
      <c r="S7" s="487">
        <v>1658</v>
      </c>
      <c r="T7" s="483"/>
      <c r="U7" s="483">
        <v>2668</v>
      </c>
      <c r="V7" s="483"/>
      <c r="W7" s="470"/>
    </row>
    <row r="8" spans="1:23" ht="24" customHeight="1">
      <c r="A8" s="473" t="s">
        <v>1798</v>
      </c>
      <c r="B8" s="488">
        <f>SUM(B6:B7)</f>
        <v>17200</v>
      </c>
      <c r="C8" s="489">
        <f>SUM(C6:C7)</f>
        <v>900</v>
      </c>
      <c r="D8" s="489">
        <f aca="true" t="shared" si="0" ref="D8:W8">SUM(D6:D7)</f>
        <v>0</v>
      </c>
      <c r="E8" s="489">
        <f t="shared" si="0"/>
        <v>610</v>
      </c>
      <c r="F8" s="489">
        <f t="shared" si="0"/>
        <v>1300</v>
      </c>
      <c r="G8" s="489">
        <f t="shared" si="0"/>
        <v>9600</v>
      </c>
      <c r="H8" s="489">
        <f t="shared" si="0"/>
        <v>4790</v>
      </c>
      <c r="I8" s="489">
        <f t="shared" si="0"/>
        <v>0</v>
      </c>
      <c r="J8" s="489">
        <f t="shared" si="0"/>
        <v>0</v>
      </c>
      <c r="K8" s="489">
        <f t="shared" si="0"/>
        <v>0</v>
      </c>
      <c r="L8" s="489">
        <f t="shared" si="0"/>
        <v>0</v>
      </c>
      <c r="M8" s="488">
        <f t="shared" si="0"/>
        <v>33099</v>
      </c>
      <c r="N8" s="489">
        <f t="shared" si="0"/>
        <v>1891</v>
      </c>
      <c r="O8" s="489">
        <f t="shared" si="0"/>
        <v>5234</v>
      </c>
      <c r="P8" s="489">
        <f t="shared" si="0"/>
        <v>7689</v>
      </c>
      <c r="Q8" s="489">
        <f t="shared" si="0"/>
        <v>3537</v>
      </c>
      <c r="R8" s="489">
        <f t="shared" si="0"/>
        <v>8897</v>
      </c>
      <c r="S8" s="489">
        <f t="shared" si="0"/>
        <v>3183</v>
      </c>
      <c r="T8" s="489">
        <f t="shared" si="0"/>
        <v>0</v>
      </c>
      <c r="U8" s="489">
        <f t="shared" si="0"/>
        <v>2668</v>
      </c>
      <c r="V8" s="489">
        <f t="shared" si="0"/>
        <v>0</v>
      </c>
      <c r="W8" s="463">
        <f t="shared" si="0"/>
        <v>0</v>
      </c>
    </row>
  </sheetData>
  <sheetProtection/>
  <mergeCells count="7">
    <mergeCell ref="A2:W2"/>
    <mergeCell ref="Q3:W3"/>
    <mergeCell ref="C4:L4"/>
    <mergeCell ref="N4:W4"/>
    <mergeCell ref="A4:A5"/>
    <mergeCell ref="B4:B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492"/>
  <sheetViews>
    <sheetView zoomScale="81" zoomScaleNormal="81" zoomScaleSheetLayoutView="74" workbookViewId="0" topLeftCell="Q1">
      <selection activeCell="U21" sqref="U21"/>
    </sheetView>
  </sheetViews>
  <sheetFormatPr defaultColWidth="9.00390625" defaultRowHeight="14.25"/>
  <cols>
    <col min="1" max="1" width="9.00390625" style="5" bestFit="1" customWidth="1"/>
    <col min="2" max="4" width="9.00390625" style="9" bestFit="1" customWidth="1"/>
    <col min="5" max="5" width="9.00390625" style="11" bestFit="1" customWidth="1"/>
    <col min="6" max="9" width="9.00390625" style="8" bestFit="1" customWidth="1"/>
    <col min="10" max="11" width="9.00390625" style="380" bestFit="1" customWidth="1"/>
    <col min="12" max="12" width="7.625" style="47" customWidth="1"/>
    <col min="13" max="13" width="47.375" style="40" customWidth="1"/>
    <col min="14" max="15" width="11.625" style="40" customWidth="1"/>
    <col min="16" max="17" width="12.00390625" style="40" customWidth="1"/>
    <col min="18" max="18" width="11.50390625" style="40" customWidth="1"/>
    <col min="19" max="19" width="13.125" style="40" customWidth="1"/>
    <col min="20" max="20" width="10.75390625" style="40" customWidth="1"/>
    <col min="21" max="21" width="9.00390625" style="9" bestFit="1" customWidth="1"/>
    <col min="22" max="22" width="28.00390625" style="9" customWidth="1"/>
    <col min="23" max="23" width="9.00390625" style="9" bestFit="1" customWidth="1"/>
    <col min="24" max="16384" width="9.00390625" style="9" customWidth="1"/>
  </cols>
  <sheetData>
    <row r="1" spans="5:20" s="2" customFormat="1" ht="24.75" customHeight="1">
      <c r="E1" s="3" t="s">
        <v>77</v>
      </c>
      <c r="L1" s="14"/>
      <c r="M1" s="15"/>
      <c r="N1" s="15"/>
      <c r="O1" s="15"/>
      <c r="P1" s="15"/>
      <c r="Q1" s="15"/>
      <c r="R1" s="15"/>
      <c r="S1" s="15"/>
      <c r="T1" s="386" t="s">
        <v>77</v>
      </c>
    </row>
    <row r="2" spans="1:20" s="2" customFormat="1" ht="24.75" customHeight="1">
      <c r="A2" s="528" t="s">
        <v>78</v>
      </c>
      <c r="B2" s="544"/>
      <c r="C2" s="528"/>
      <c r="D2" s="528"/>
      <c r="E2" s="544"/>
      <c r="L2" s="545" t="s">
        <v>79</v>
      </c>
      <c r="M2" s="546"/>
      <c r="N2" s="546"/>
      <c r="O2" s="546"/>
      <c r="P2" s="546"/>
      <c r="Q2" s="546"/>
      <c r="R2" s="545"/>
      <c r="S2" s="545"/>
      <c r="T2" s="546"/>
    </row>
    <row r="3" spans="1:20" s="2" customFormat="1" ht="24.75" customHeight="1">
      <c r="A3" s="547"/>
      <c r="B3" s="548"/>
      <c r="E3" s="4" t="s">
        <v>2</v>
      </c>
      <c r="L3" s="549"/>
      <c r="M3" s="550"/>
      <c r="N3" s="16"/>
      <c r="O3" s="16"/>
      <c r="P3" s="16"/>
      <c r="Q3" s="16"/>
      <c r="R3" s="15"/>
      <c r="S3" s="15"/>
      <c r="T3" s="387" t="s">
        <v>2</v>
      </c>
    </row>
    <row r="4" spans="1:20" ht="39.75" customHeight="1">
      <c r="A4" s="5" t="s">
        <v>80</v>
      </c>
      <c r="B4" s="2"/>
      <c r="C4" s="6" t="s">
        <v>81</v>
      </c>
      <c r="D4" s="7" t="s">
        <v>82</v>
      </c>
      <c r="E4" s="8"/>
      <c r="G4" s="2"/>
      <c r="H4" s="8" t="s">
        <v>83</v>
      </c>
      <c r="I4" s="17" t="s">
        <v>84</v>
      </c>
      <c r="J4" s="6" t="s">
        <v>85</v>
      </c>
      <c r="K4" s="18" t="s">
        <v>85</v>
      </c>
      <c r="L4" s="19" t="s">
        <v>3</v>
      </c>
      <c r="M4" s="20" t="s">
        <v>86</v>
      </c>
      <c r="N4" s="21" t="s">
        <v>87</v>
      </c>
      <c r="O4" s="21" t="s">
        <v>88</v>
      </c>
      <c r="P4" s="21" t="s">
        <v>89</v>
      </c>
      <c r="Q4" s="21" t="s">
        <v>90</v>
      </c>
      <c r="R4" s="34" t="s">
        <v>91</v>
      </c>
      <c r="S4" s="34" t="s">
        <v>92</v>
      </c>
      <c r="T4" s="20" t="s">
        <v>93</v>
      </c>
    </row>
    <row r="5" spans="1:23" ht="21" customHeight="1">
      <c r="A5" s="9"/>
      <c r="B5" s="5">
        <v>1</v>
      </c>
      <c r="C5" s="2"/>
      <c r="D5" s="5">
        <v>0</v>
      </c>
      <c r="E5" s="8">
        <v>201</v>
      </c>
      <c r="F5" s="10">
        <v>201</v>
      </c>
      <c r="G5" s="10"/>
      <c r="H5" s="10"/>
      <c r="I5" s="10"/>
      <c r="J5" s="22"/>
      <c r="K5" s="23"/>
      <c r="L5" s="24" t="s">
        <v>12</v>
      </c>
      <c r="M5" s="25" t="s">
        <v>13</v>
      </c>
      <c r="N5" s="26">
        <f>N6+N18+N27+N39+N51+N62+N73+N85+N94+N109+N118+N129+N141+N151+N162+N169+N176+N185+N191+N198+N206+N213+N219+N225+N231+N237</f>
        <v>219500</v>
      </c>
      <c r="O5" s="26"/>
      <c r="P5" s="381"/>
      <c r="Q5" s="381"/>
      <c r="R5" s="26"/>
      <c r="S5" s="26"/>
      <c r="T5" s="38"/>
      <c r="V5" t="s">
        <v>94</v>
      </c>
      <c r="W5">
        <v>219500</v>
      </c>
    </row>
    <row r="6" spans="1:23" ht="21" customHeight="1">
      <c r="A6" s="9"/>
      <c r="B6" s="5">
        <v>1</v>
      </c>
      <c r="C6" s="2"/>
      <c r="D6" s="5">
        <v>0</v>
      </c>
      <c r="E6" s="11">
        <v>20101</v>
      </c>
      <c r="F6" s="10"/>
      <c r="G6" s="10">
        <v>20101</v>
      </c>
      <c r="H6" s="10"/>
      <c r="I6" s="10"/>
      <c r="J6" s="22"/>
      <c r="K6" s="23"/>
      <c r="L6" s="24"/>
      <c r="M6" s="25" t="s">
        <v>95</v>
      </c>
      <c r="N6" s="26">
        <f>SUM(N7:N17)</f>
        <v>4321</v>
      </c>
      <c r="O6" s="26"/>
      <c r="P6" s="381"/>
      <c r="Q6" s="381"/>
      <c r="R6" s="26"/>
      <c r="S6" s="26"/>
      <c r="T6" s="38"/>
      <c r="V6" t="s">
        <v>96</v>
      </c>
      <c r="W6">
        <v>4321</v>
      </c>
    </row>
    <row r="7" spans="1:23" ht="21" customHeight="1">
      <c r="A7" s="9"/>
      <c r="B7" s="5">
        <v>1</v>
      </c>
      <c r="C7" s="2"/>
      <c r="D7" s="5">
        <v>0</v>
      </c>
      <c r="E7" s="11">
        <v>2010101</v>
      </c>
      <c r="F7" s="10">
        <v>201</v>
      </c>
      <c r="G7" s="10">
        <v>20101</v>
      </c>
      <c r="H7" s="10">
        <v>2010101</v>
      </c>
      <c r="I7" s="10"/>
      <c r="J7" s="22"/>
      <c r="K7" s="23"/>
      <c r="L7" s="24"/>
      <c r="M7" s="27" t="s">
        <v>97</v>
      </c>
      <c r="N7" s="26">
        <v>2803</v>
      </c>
      <c r="O7" s="26"/>
      <c r="P7" s="382"/>
      <c r="Q7" s="382"/>
      <c r="R7" s="26"/>
      <c r="S7" s="26"/>
      <c r="T7" s="38"/>
      <c r="V7" t="s">
        <v>98</v>
      </c>
      <c r="W7">
        <v>2803</v>
      </c>
    </row>
    <row r="8" spans="1:23" ht="21" customHeight="1">
      <c r="A8" s="9"/>
      <c r="B8" s="5">
        <v>1</v>
      </c>
      <c r="C8" s="2"/>
      <c r="D8" s="5">
        <v>0</v>
      </c>
      <c r="E8" s="11">
        <v>2010102</v>
      </c>
      <c r="F8" s="10">
        <v>201</v>
      </c>
      <c r="G8" s="10">
        <v>20101</v>
      </c>
      <c r="H8" s="10">
        <v>2010102</v>
      </c>
      <c r="I8" s="10"/>
      <c r="J8" s="22"/>
      <c r="K8" s="23"/>
      <c r="L8" s="24"/>
      <c r="M8" s="27" t="s">
        <v>99</v>
      </c>
      <c r="N8" s="26">
        <v>401</v>
      </c>
      <c r="O8" s="26"/>
      <c r="P8" s="382"/>
      <c r="Q8" s="382"/>
      <c r="R8" s="26"/>
      <c r="S8" s="26"/>
      <c r="T8" s="38"/>
      <c r="V8" t="s">
        <v>100</v>
      </c>
      <c r="W8">
        <v>401</v>
      </c>
    </row>
    <row r="9" spans="1:23" ht="21" customHeight="1">
      <c r="A9" s="9"/>
      <c r="B9" s="5">
        <v>1</v>
      </c>
      <c r="C9" s="2"/>
      <c r="D9" s="5">
        <v>0</v>
      </c>
      <c r="E9" s="11">
        <v>2010103</v>
      </c>
      <c r="F9" s="10">
        <v>201</v>
      </c>
      <c r="G9" s="10">
        <v>20101</v>
      </c>
      <c r="H9" s="10">
        <v>2010103</v>
      </c>
      <c r="I9" s="10"/>
      <c r="J9" s="22"/>
      <c r="K9" s="23"/>
      <c r="L9" s="24"/>
      <c r="M9" s="27" t="s">
        <v>101</v>
      </c>
      <c r="N9" s="26"/>
      <c r="O9" s="26"/>
      <c r="P9" s="382"/>
      <c r="Q9" s="382"/>
      <c r="R9" s="26"/>
      <c r="S9" s="26"/>
      <c r="T9" s="38"/>
      <c r="V9" t="s">
        <v>102</v>
      </c>
      <c r="W9">
        <v>0</v>
      </c>
    </row>
    <row r="10" spans="1:23" ht="21" customHeight="1">
      <c r="A10" s="9"/>
      <c r="B10" s="5">
        <v>1</v>
      </c>
      <c r="C10" s="2"/>
      <c r="D10" s="5">
        <v>0</v>
      </c>
      <c r="E10" s="11">
        <v>2010104</v>
      </c>
      <c r="F10" s="10">
        <v>201</v>
      </c>
      <c r="G10" s="10">
        <v>20101</v>
      </c>
      <c r="H10" s="10">
        <v>2010104</v>
      </c>
      <c r="I10" s="10"/>
      <c r="J10" s="22"/>
      <c r="K10" s="23"/>
      <c r="L10" s="24"/>
      <c r="M10" s="27" t="s">
        <v>103</v>
      </c>
      <c r="N10" s="26">
        <v>479</v>
      </c>
      <c r="O10" s="26"/>
      <c r="P10" s="382"/>
      <c r="Q10" s="382"/>
      <c r="R10" s="26"/>
      <c r="S10" s="26"/>
      <c r="T10" s="38"/>
      <c r="V10" t="s">
        <v>104</v>
      </c>
      <c r="W10">
        <v>479</v>
      </c>
    </row>
    <row r="11" spans="1:23" ht="21" customHeight="1">
      <c r="A11" s="9"/>
      <c r="B11" s="5">
        <v>1</v>
      </c>
      <c r="C11" s="2"/>
      <c r="D11" s="5">
        <v>0</v>
      </c>
      <c r="E11" s="11">
        <v>2010105</v>
      </c>
      <c r="F11" s="10">
        <v>201</v>
      </c>
      <c r="G11" s="10">
        <v>20101</v>
      </c>
      <c r="H11" s="10">
        <v>2010105</v>
      </c>
      <c r="I11" s="10"/>
      <c r="J11" s="22"/>
      <c r="K11" s="23"/>
      <c r="L11" s="24"/>
      <c r="M11" s="27" t="s">
        <v>105</v>
      </c>
      <c r="N11" s="26">
        <v>170</v>
      </c>
      <c r="O11" s="26"/>
      <c r="P11" s="382"/>
      <c r="Q11" s="382"/>
      <c r="R11" s="26"/>
      <c r="S11" s="26"/>
      <c r="T11" s="38"/>
      <c r="V11" t="s">
        <v>106</v>
      </c>
      <c r="W11">
        <v>170</v>
      </c>
    </row>
    <row r="12" spans="1:23" ht="21" customHeight="1">
      <c r="A12" s="9"/>
      <c r="B12" s="5">
        <v>1</v>
      </c>
      <c r="C12" s="2"/>
      <c r="D12" s="5">
        <v>0</v>
      </c>
      <c r="E12" s="11">
        <v>2010106</v>
      </c>
      <c r="F12" s="10">
        <v>201</v>
      </c>
      <c r="G12" s="10">
        <v>20101</v>
      </c>
      <c r="H12" s="10">
        <v>2010106</v>
      </c>
      <c r="I12" s="10"/>
      <c r="J12" s="22"/>
      <c r="K12" s="23"/>
      <c r="L12" s="24"/>
      <c r="M12" s="27" t="s">
        <v>107</v>
      </c>
      <c r="N12" s="26">
        <v>182</v>
      </c>
      <c r="O12" s="26"/>
      <c r="P12" s="382"/>
      <c r="Q12" s="382"/>
      <c r="R12" s="26"/>
      <c r="S12" s="26"/>
      <c r="T12" s="38"/>
      <c r="V12" t="s">
        <v>108</v>
      </c>
      <c r="W12">
        <v>182</v>
      </c>
    </row>
    <row r="13" spans="1:23" ht="21" customHeight="1">
      <c r="A13" s="9"/>
      <c r="B13" s="5">
        <v>1</v>
      </c>
      <c r="C13" s="2"/>
      <c r="D13" s="5">
        <v>0</v>
      </c>
      <c r="E13" s="11">
        <v>2010107</v>
      </c>
      <c r="F13" s="10">
        <v>201</v>
      </c>
      <c r="G13" s="10">
        <v>20101</v>
      </c>
      <c r="H13" s="10">
        <v>2010107</v>
      </c>
      <c r="I13" s="10"/>
      <c r="J13" s="22"/>
      <c r="K13" s="23"/>
      <c r="L13" s="24"/>
      <c r="M13" s="27" t="s">
        <v>109</v>
      </c>
      <c r="N13" s="26">
        <v>80</v>
      </c>
      <c r="O13" s="26"/>
      <c r="P13" s="382"/>
      <c r="Q13" s="382"/>
      <c r="R13" s="26"/>
      <c r="S13" s="26"/>
      <c r="T13" s="38"/>
      <c r="V13" t="s">
        <v>110</v>
      </c>
      <c r="W13">
        <v>80</v>
      </c>
    </row>
    <row r="14" spans="1:23" ht="21" customHeight="1">
      <c r="A14" s="9"/>
      <c r="B14" s="5">
        <v>1</v>
      </c>
      <c r="C14" s="2"/>
      <c r="D14" s="5">
        <v>0</v>
      </c>
      <c r="E14" s="11">
        <v>2010108</v>
      </c>
      <c r="F14" s="10">
        <v>201</v>
      </c>
      <c r="G14" s="10">
        <v>20101</v>
      </c>
      <c r="H14" s="10">
        <v>2010108</v>
      </c>
      <c r="I14" s="10"/>
      <c r="J14" s="22"/>
      <c r="K14" s="23"/>
      <c r="L14" s="24"/>
      <c r="M14" s="27" t="s">
        <v>111</v>
      </c>
      <c r="N14" s="26">
        <v>39</v>
      </c>
      <c r="O14" s="26"/>
      <c r="P14" s="382"/>
      <c r="Q14" s="382"/>
      <c r="R14" s="26"/>
      <c r="S14" s="26"/>
      <c r="T14" s="38"/>
      <c r="V14" t="s">
        <v>112</v>
      </c>
      <c r="W14">
        <v>39</v>
      </c>
    </row>
    <row r="15" spans="1:23" ht="21" customHeight="1">
      <c r="A15" s="9"/>
      <c r="B15" s="5">
        <v>1</v>
      </c>
      <c r="C15" s="2"/>
      <c r="D15" s="5">
        <v>0</v>
      </c>
      <c r="E15" s="11">
        <v>2010109</v>
      </c>
      <c r="F15" s="10">
        <v>201</v>
      </c>
      <c r="G15" s="10">
        <v>20101</v>
      </c>
      <c r="H15" s="10">
        <v>2010109</v>
      </c>
      <c r="I15" s="10"/>
      <c r="J15" s="22"/>
      <c r="K15" s="23"/>
      <c r="L15" s="24"/>
      <c r="M15" s="27" t="s">
        <v>113</v>
      </c>
      <c r="N15" s="26"/>
      <c r="O15" s="26"/>
      <c r="P15" s="382"/>
      <c r="Q15" s="382"/>
      <c r="R15" s="26"/>
      <c r="S15" s="26"/>
      <c r="T15" s="38"/>
      <c r="V15" t="s">
        <v>114</v>
      </c>
      <c r="W15">
        <v>0</v>
      </c>
    </row>
    <row r="16" spans="1:23" ht="21" customHeight="1">
      <c r="A16" s="9"/>
      <c r="B16" s="5"/>
      <c r="C16" s="2"/>
      <c r="D16" s="5"/>
      <c r="F16" s="10"/>
      <c r="G16" s="10"/>
      <c r="H16" s="10"/>
      <c r="I16" s="10"/>
      <c r="J16" s="22"/>
      <c r="K16" s="23"/>
      <c r="L16" s="24"/>
      <c r="M16" s="27" t="s">
        <v>115</v>
      </c>
      <c r="N16" s="26">
        <v>142</v>
      </c>
      <c r="O16" s="26"/>
      <c r="P16" s="382"/>
      <c r="Q16" s="382"/>
      <c r="R16" s="26"/>
      <c r="S16" s="26"/>
      <c r="T16" s="38"/>
      <c r="V16" t="s">
        <v>116</v>
      </c>
      <c r="W16">
        <v>142</v>
      </c>
    </row>
    <row r="17" spans="1:23" ht="21" customHeight="1">
      <c r="A17" s="9"/>
      <c r="B17" s="5">
        <v>1</v>
      </c>
      <c r="C17" s="2"/>
      <c r="D17" s="5">
        <v>0</v>
      </c>
      <c r="E17" s="11">
        <v>2010199</v>
      </c>
      <c r="F17" s="10">
        <v>201</v>
      </c>
      <c r="G17" s="10">
        <v>20101</v>
      </c>
      <c r="H17" s="10">
        <v>2010199</v>
      </c>
      <c r="I17" s="10"/>
      <c r="J17" s="22"/>
      <c r="K17" s="23"/>
      <c r="L17" s="24"/>
      <c r="M17" s="27" t="s">
        <v>117</v>
      </c>
      <c r="N17" s="26">
        <v>25</v>
      </c>
      <c r="O17" s="26"/>
      <c r="P17" s="382"/>
      <c r="Q17" s="382"/>
      <c r="R17" s="26"/>
      <c r="S17" s="26"/>
      <c r="T17" s="38"/>
      <c r="V17" t="s">
        <v>118</v>
      </c>
      <c r="W17">
        <v>25</v>
      </c>
    </row>
    <row r="18" spans="1:23" ht="21" customHeight="1">
      <c r="A18" s="9"/>
      <c r="B18" s="5">
        <v>1</v>
      </c>
      <c r="C18" s="2"/>
      <c r="D18" s="5">
        <v>0</v>
      </c>
      <c r="E18" s="11">
        <v>20102</v>
      </c>
      <c r="F18" s="10"/>
      <c r="G18" s="10">
        <v>20102</v>
      </c>
      <c r="H18" s="10"/>
      <c r="I18" s="10"/>
      <c r="J18" s="22"/>
      <c r="K18" s="23"/>
      <c r="L18" s="24"/>
      <c r="M18" s="29" t="s">
        <v>119</v>
      </c>
      <c r="N18" s="26">
        <f>SUM(N19:N26)</f>
        <v>3005</v>
      </c>
      <c r="O18" s="26"/>
      <c r="P18" s="383"/>
      <c r="Q18" s="383"/>
      <c r="R18" s="26"/>
      <c r="S18" s="26"/>
      <c r="T18" s="38"/>
      <c r="V18" t="s">
        <v>120</v>
      </c>
      <c r="W18">
        <v>3005</v>
      </c>
    </row>
    <row r="19" spans="1:23" ht="21" customHeight="1">
      <c r="A19" s="9"/>
      <c r="B19" s="5">
        <v>1</v>
      </c>
      <c r="C19" s="2"/>
      <c r="D19" s="5">
        <v>0</v>
      </c>
      <c r="E19" s="11">
        <v>2010201</v>
      </c>
      <c r="F19" s="10">
        <v>201</v>
      </c>
      <c r="G19" s="10">
        <v>20102</v>
      </c>
      <c r="H19" s="10">
        <v>2010201</v>
      </c>
      <c r="I19" s="10"/>
      <c r="J19" s="22"/>
      <c r="K19" s="23"/>
      <c r="L19" s="24"/>
      <c r="M19" s="27" t="s">
        <v>97</v>
      </c>
      <c r="N19" s="26">
        <v>1916</v>
      </c>
      <c r="O19" s="26"/>
      <c r="P19" s="382"/>
      <c r="Q19" s="382"/>
      <c r="R19" s="26"/>
      <c r="S19" s="26"/>
      <c r="T19" s="38"/>
      <c r="V19" t="s">
        <v>98</v>
      </c>
      <c r="W19">
        <v>1916</v>
      </c>
    </row>
    <row r="20" spans="1:23" ht="21" customHeight="1">
      <c r="A20" s="9"/>
      <c r="B20" s="5">
        <v>1</v>
      </c>
      <c r="C20" s="2"/>
      <c r="D20" s="5">
        <v>0</v>
      </c>
      <c r="E20" s="11">
        <v>2010202</v>
      </c>
      <c r="F20" s="10">
        <v>201</v>
      </c>
      <c r="G20" s="10">
        <v>20102</v>
      </c>
      <c r="H20" s="10">
        <v>2010202</v>
      </c>
      <c r="I20" s="10"/>
      <c r="J20" s="22"/>
      <c r="K20" s="23"/>
      <c r="L20" s="24"/>
      <c r="M20" s="27" t="s">
        <v>99</v>
      </c>
      <c r="N20" s="26">
        <v>220</v>
      </c>
      <c r="O20" s="26"/>
      <c r="P20" s="382"/>
      <c r="Q20" s="382"/>
      <c r="R20" s="26"/>
      <c r="S20" s="26"/>
      <c r="T20" s="38"/>
      <c r="V20" t="s">
        <v>100</v>
      </c>
      <c r="W20">
        <v>220</v>
      </c>
    </row>
    <row r="21" spans="1:23" ht="21" customHeight="1">
      <c r="A21" s="9"/>
      <c r="B21" s="5">
        <v>1</v>
      </c>
      <c r="C21" s="2"/>
      <c r="D21" s="5">
        <v>0</v>
      </c>
      <c r="E21" s="11">
        <v>2010203</v>
      </c>
      <c r="F21" s="10">
        <v>201</v>
      </c>
      <c r="G21" s="10">
        <v>20102</v>
      </c>
      <c r="H21" s="10">
        <v>2010203</v>
      </c>
      <c r="I21" s="10"/>
      <c r="J21" s="22"/>
      <c r="K21" s="23"/>
      <c r="L21" s="24"/>
      <c r="M21" s="27" t="s">
        <v>101</v>
      </c>
      <c r="N21" s="26"/>
      <c r="O21" s="26"/>
      <c r="P21" s="382"/>
      <c r="Q21" s="382"/>
      <c r="R21" s="26"/>
      <c r="S21" s="26"/>
      <c r="T21" s="38"/>
      <c r="V21" t="s">
        <v>102</v>
      </c>
      <c r="W21">
        <v>0</v>
      </c>
    </row>
    <row r="22" spans="1:23" ht="21" customHeight="1">
      <c r="A22" s="9"/>
      <c r="B22" s="5">
        <v>1</v>
      </c>
      <c r="C22" s="2"/>
      <c r="D22" s="5">
        <v>0</v>
      </c>
      <c r="E22" s="11">
        <v>2010204</v>
      </c>
      <c r="F22" s="10">
        <v>201</v>
      </c>
      <c r="G22" s="10">
        <v>20102</v>
      </c>
      <c r="H22" s="10">
        <v>2010204</v>
      </c>
      <c r="I22" s="10"/>
      <c r="J22" s="22"/>
      <c r="K22" s="23"/>
      <c r="L22" s="24"/>
      <c r="M22" s="27" t="s">
        <v>121</v>
      </c>
      <c r="N22" s="26">
        <v>420</v>
      </c>
      <c r="O22" s="26"/>
      <c r="P22" s="382"/>
      <c r="Q22" s="382"/>
      <c r="R22" s="26"/>
      <c r="S22" s="26"/>
      <c r="T22" s="38"/>
      <c r="V22" t="s">
        <v>122</v>
      </c>
      <c r="W22">
        <v>420</v>
      </c>
    </row>
    <row r="23" spans="1:23" ht="21" customHeight="1">
      <c r="A23" s="9"/>
      <c r="B23" s="5">
        <v>1</v>
      </c>
      <c r="C23" s="2"/>
      <c r="D23" s="5">
        <v>0</v>
      </c>
      <c r="E23" s="11">
        <v>2010205</v>
      </c>
      <c r="F23" s="10">
        <v>201</v>
      </c>
      <c r="G23" s="10">
        <v>20102</v>
      </c>
      <c r="H23" s="10">
        <v>2010205</v>
      </c>
      <c r="I23" s="10"/>
      <c r="J23" s="22"/>
      <c r="K23" s="23"/>
      <c r="L23" s="24"/>
      <c r="M23" s="27" t="s">
        <v>123</v>
      </c>
      <c r="N23" s="26">
        <v>83</v>
      </c>
      <c r="O23" s="26"/>
      <c r="P23" s="382"/>
      <c r="Q23" s="382"/>
      <c r="R23" s="26"/>
      <c r="S23" s="26"/>
      <c r="T23" s="38"/>
      <c r="V23" t="s">
        <v>124</v>
      </c>
      <c r="W23">
        <v>83</v>
      </c>
    </row>
    <row r="24" spans="1:23" ht="21" customHeight="1">
      <c r="A24" s="9"/>
      <c r="B24" s="5">
        <v>1</v>
      </c>
      <c r="C24" s="2"/>
      <c r="D24" s="5">
        <v>0</v>
      </c>
      <c r="E24" s="11">
        <v>2010206</v>
      </c>
      <c r="F24" s="10">
        <v>201</v>
      </c>
      <c r="G24" s="10">
        <v>20102</v>
      </c>
      <c r="H24" s="10">
        <v>2010206</v>
      </c>
      <c r="I24" s="10"/>
      <c r="J24" s="22"/>
      <c r="K24" s="23"/>
      <c r="L24" s="24"/>
      <c r="M24" s="27" t="s">
        <v>125</v>
      </c>
      <c r="N24" s="26">
        <v>366</v>
      </c>
      <c r="O24" s="26"/>
      <c r="P24" s="382"/>
      <c r="Q24" s="382"/>
      <c r="R24" s="26"/>
      <c r="S24" s="26"/>
      <c r="T24" s="38"/>
      <c r="V24" t="s">
        <v>126</v>
      </c>
      <c r="W24">
        <v>366</v>
      </c>
    </row>
    <row r="25" spans="1:23" ht="21" customHeight="1">
      <c r="A25" s="9"/>
      <c r="B25" s="5">
        <v>1</v>
      </c>
      <c r="C25" s="2"/>
      <c r="D25" s="5">
        <v>0</v>
      </c>
      <c r="E25" s="11">
        <v>2010250</v>
      </c>
      <c r="F25" s="10">
        <v>201</v>
      </c>
      <c r="G25" s="10">
        <v>20102</v>
      </c>
      <c r="H25" s="10">
        <v>2010250</v>
      </c>
      <c r="I25" s="10"/>
      <c r="J25" s="22"/>
      <c r="K25" s="23"/>
      <c r="L25" s="24"/>
      <c r="M25" s="27" t="s">
        <v>115</v>
      </c>
      <c r="N25" s="26"/>
      <c r="O25" s="26"/>
      <c r="P25" s="382"/>
      <c r="Q25" s="382"/>
      <c r="R25" s="26"/>
      <c r="S25" s="26"/>
      <c r="T25" s="38"/>
      <c r="V25" t="s">
        <v>116</v>
      </c>
      <c r="W25">
        <v>0</v>
      </c>
    </row>
    <row r="26" spans="1:23" ht="21" customHeight="1">
      <c r="A26" s="9"/>
      <c r="B26" s="5">
        <v>1</v>
      </c>
      <c r="C26" s="2"/>
      <c r="D26" s="5">
        <v>0</v>
      </c>
      <c r="E26" s="11">
        <v>2010299</v>
      </c>
      <c r="F26" s="10">
        <v>201</v>
      </c>
      <c r="G26" s="10">
        <v>20102</v>
      </c>
      <c r="H26" s="10">
        <v>2010299</v>
      </c>
      <c r="I26" s="10"/>
      <c r="J26" s="22"/>
      <c r="K26" s="23"/>
      <c r="L26" s="24"/>
      <c r="M26" s="27" t="s">
        <v>127</v>
      </c>
      <c r="N26" s="26"/>
      <c r="O26" s="26"/>
      <c r="P26" s="382"/>
      <c r="Q26" s="382"/>
      <c r="R26" s="26"/>
      <c r="S26" s="26"/>
      <c r="T26" s="38"/>
      <c r="V26" t="s">
        <v>128</v>
      </c>
      <c r="W26">
        <v>0</v>
      </c>
    </row>
    <row r="27" spans="1:23" ht="21" customHeight="1">
      <c r="A27" s="9"/>
      <c r="B27" s="5">
        <v>1</v>
      </c>
      <c r="C27" s="2"/>
      <c r="D27" s="5">
        <v>0</v>
      </c>
      <c r="E27" s="11">
        <v>20103</v>
      </c>
      <c r="F27" s="10"/>
      <c r="G27" s="10">
        <v>20103</v>
      </c>
      <c r="H27" s="10"/>
      <c r="I27" s="10"/>
      <c r="J27" s="22"/>
      <c r="K27" s="23"/>
      <c r="L27" s="24"/>
      <c r="M27" s="30" t="s">
        <v>129</v>
      </c>
      <c r="N27" s="26">
        <f>SUM(N28:N38)</f>
        <v>42707</v>
      </c>
      <c r="O27" s="26"/>
      <c r="P27" s="384"/>
      <c r="Q27" s="384"/>
      <c r="R27" s="26"/>
      <c r="S27" s="26"/>
      <c r="T27" s="38"/>
      <c r="V27" t="s">
        <v>130</v>
      </c>
      <c r="W27">
        <v>42707</v>
      </c>
    </row>
    <row r="28" spans="1:23" ht="21" customHeight="1">
      <c r="A28" s="9"/>
      <c r="B28" s="5">
        <v>1</v>
      </c>
      <c r="C28" s="2"/>
      <c r="D28" s="5">
        <v>0</v>
      </c>
      <c r="E28" s="11">
        <v>2010301</v>
      </c>
      <c r="F28" s="10">
        <v>201</v>
      </c>
      <c r="G28" s="10">
        <v>20103</v>
      </c>
      <c r="H28" s="10">
        <v>2010301</v>
      </c>
      <c r="I28" s="10"/>
      <c r="J28" s="22"/>
      <c r="K28" s="23"/>
      <c r="L28" s="24"/>
      <c r="M28" s="30" t="s">
        <v>131</v>
      </c>
      <c r="N28" s="26">
        <v>12670</v>
      </c>
      <c r="O28" s="26"/>
      <c r="P28" s="384"/>
      <c r="Q28" s="384"/>
      <c r="R28" s="26"/>
      <c r="S28" s="26"/>
      <c r="T28" s="38"/>
      <c r="V28" t="s">
        <v>98</v>
      </c>
      <c r="W28">
        <v>12670</v>
      </c>
    </row>
    <row r="29" spans="1:23" ht="21" customHeight="1">
      <c r="A29" s="9"/>
      <c r="B29" s="5">
        <v>1</v>
      </c>
      <c r="C29" s="2"/>
      <c r="D29" s="5">
        <v>0</v>
      </c>
      <c r="E29" s="11">
        <v>2010302</v>
      </c>
      <c r="F29" s="10">
        <v>201</v>
      </c>
      <c r="G29" s="10">
        <v>20103</v>
      </c>
      <c r="H29" s="10">
        <v>2010302</v>
      </c>
      <c r="I29" s="10"/>
      <c r="J29" s="22"/>
      <c r="K29" s="23"/>
      <c r="L29" s="24"/>
      <c r="M29" s="30" t="s">
        <v>132</v>
      </c>
      <c r="N29" s="26">
        <v>14896</v>
      </c>
      <c r="O29" s="26"/>
      <c r="P29" s="384"/>
      <c r="Q29" s="384"/>
      <c r="R29" s="26"/>
      <c r="S29" s="26"/>
      <c r="T29" s="38"/>
      <c r="V29" t="s">
        <v>100</v>
      </c>
      <c r="W29">
        <v>14896</v>
      </c>
    </row>
    <row r="30" spans="1:23" ht="21" customHeight="1">
      <c r="A30" s="9"/>
      <c r="B30" s="5">
        <v>1</v>
      </c>
      <c r="C30" s="2"/>
      <c r="D30" s="5">
        <v>0</v>
      </c>
      <c r="E30" s="11">
        <v>2010303</v>
      </c>
      <c r="F30" s="10">
        <v>201</v>
      </c>
      <c r="G30" s="10">
        <v>20103</v>
      </c>
      <c r="H30" s="10">
        <v>2010303</v>
      </c>
      <c r="I30" s="10"/>
      <c r="J30" s="22"/>
      <c r="K30" s="23"/>
      <c r="L30" s="24"/>
      <c r="M30" s="30" t="s">
        <v>133</v>
      </c>
      <c r="N30" s="26">
        <v>6213</v>
      </c>
      <c r="O30" s="26"/>
      <c r="P30" s="384"/>
      <c r="Q30" s="384"/>
      <c r="R30" s="26"/>
      <c r="S30" s="26"/>
      <c r="T30" s="38"/>
      <c r="V30" t="s">
        <v>102</v>
      </c>
      <c r="W30">
        <v>6213</v>
      </c>
    </row>
    <row r="31" spans="1:23" ht="21" customHeight="1">
      <c r="A31" s="9"/>
      <c r="B31" s="5"/>
      <c r="C31" s="2"/>
      <c r="D31" s="5"/>
      <c r="F31" s="10"/>
      <c r="G31" s="10"/>
      <c r="H31" s="10"/>
      <c r="I31" s="10"/>
      <c r="J31" s="22"/>
      <c r="K31" s="23"/>
      <c r="L31" s="24"/>
      <c r="M31" s="30" t="s">
        <v>134</v>
      </c>
      <c r="N31" s="26">
        <v>500</v>
      </c>
      <c r="O31" s="26"/>
      <c r="P31" s="384"/>
      <c r="Q31" s="384"/>
      <c r="R31" s="26"/>
      <c r="S31" s="26"/>
      <c r="T31" s="38"/>
      <c r="V31" t="s">
        <v>135</v>
      </c>
      <c r="W31">
        <v>500</v>
      </c>
    </row>
    <row r="32" spans="1:23" ht="21" customHeight="1">
      <c r="A32" s="9"/>
      <c r="B32" s="5">
        <v>1</v>
      </c>
      <c r="C32" s="2"/>
      <c r="D32" s="5">
        <v>0</v>
      </c>
      <c r="E32" s="11">
        <v>2010305</v>
      </c>
      <c r="F32" s="10">
        <v>201</v>
      </c>
      <c r="G32" s="10">
        <v>20103</v>
      </c>
      <c r="H32" s="10">
        <v>2010305</v>
      </c>
      <c r="I32" s="10"/>
      <c r="J32" s="22"/>
      <c r="K32" s="23"/>
      <c r="L32" s="24"/>
      <c r="M32" s="30" t="s">
        <v>136</v>
      </c>
      <c r="N32" s="26">
        <v>4354</v>
      </c>
      <c r="O32" s="26"/>
      <c r="P32" s="384"/>
      <c r="Q32" s="384"/>
      <c r="R32" s="26"/>
      <c r="S32" s="26"/>
      <c r="T32" s="38"/>
      <c r="V32" t="s">
        <v>137</v>
      </c>
      <c r="W32">
        <v>4354</v>
      </c>
    </row>
    <row r="33" spans="1:23" ht="21" customHeight="1">
      <c r="A33" s="9"/>
      <c r="B33" s="5">
        <v>1</v>
      </c>
      <c r="C33" s="2"/>
      <c r="D33" s="5">
        <v>0</v>
      </c>
      <c r="E33" s="11">
        <v>2010306</v>
      </c>
      <c r="F33" s="10">
        <v>201</v>
      </c>
      <c r="G33" s="10">
        <v>20103</v>
      </c>
      <c r="H33" s="10">
        <v>2010306</v>
      </c>
      <c r="I33" s="10"/>
      <c r="J33" s="22"/>
      <c r="K33" s="23"/>
      <c r="L33" s="24"/>
      <c r="M33" s="30" t="s">
        <v>138</v>
      </c>
      <c r="N33" s="26"/>
      <c r="O33" s="26"/>
      <c r="P33" s="384"/>
      <c r="Q33" s="384"/>
      <c r="R33" s="26"/>
      <c r="S33" s="26"/>
      <c r="T33" s="38"/>
      <c r="V33" t="s">
        <v>139</v>
      </c>
      <c r="W33">
        <v>0</v>
      </c>
    </row>
    <row r="34" spans="1:23" ht="21" customHeight="1">
      <c r="A34" s="9"/>
      <c r="B34" s="5">
        <v>1</v>
      </c>
      <c r="C34" s="2"/>
      <c r="D34" s="5">
        <v>0</v>
      </c>
      <c r="E34" s="11">
        <v>2010307</v>
      </c>
      <c r="F34" s="10">
        <v>201</v>
      </c>
      <c r="G34" s="10">
        <v>20103</v>
      </c>
      <c r="H34" s="10">
        <v>2010307</v>
      </c>
      <c r="I34" s="10"/>
      <c r="J34" s="22"/>
      <c r="K34" s="23"/>
      <c r="L34" s="24"/>
      <c r="M34" s="30" t="s">
        <v>140</v>
      </c>
      <c r="N34" s="26">
        <v>123</v>
      </c>
      <c r="O34" s="26"/>
      <c r="P34" s="384"/>
      <c r="Q34" s="384"/>
      <c r="R34" s="26"/>
      <c r="S34" s="26"/>
      <c r="T34" s="38"/>
      <c r="V34" t="s">
        <v>141</v>
      </c>
      <c r="W34">
        <v>123</v>
      </c>
    </row>
    <row r="35" spans="1:23" ht="21" customHeight="1">
      <c r="A35" s="9"/>
      <c r="B35" s="5">
        <v>1</v>
      </c>
      <c r="C35" s="2"/>
      <c r="D35" s="5">
        <v>0</v>
      </c>
      <c r="E35" s="11">
        <v>2010308</v>
      </c>
      <c r="F35" s="10">
        <v>201</v>
      </c>
      <c r="G35" s="10">
        <v>20103</v>
      </c>
      <c r="H35" s="10">
        <v>2010308</v>
      </c>
      <c r="I35" s="10"/>
      <c r="J35" s="22"/>
      <c r="K35" s="23"/>
      <c r="L35" s="24"/>
      <c r="M35" s="30" t="s">
        <v>142</v>
      </c>
      <c r="N35" s="26">
        <v>1015</v>
      </c>
      <c r="O35" s="26"/>
      <c r="P35" s="384"/>
      <c r="Q35" s="384"/>
      <c r="R35" s="26"/>
      <c r="S35" s="26"/>
      <c r="T35" s="38"/>
      <c r="V35" t="s">
        <v>143</v>
      </c>
      <c r="W35">
        <v>1015</v>
      </c>
    </row>
    <row r="36" spans="1:23" ht="21" customHeight="1">
      <c r="A36" s="9"/>
      <c r="B36" s="5">
        <v>1</v>
      </c>
      <c r="C36" s="2"/>
      <c r="D36" s="5">
        <v>0</v>
      </c>
      <c r="E36" s="11">
        <v>2010309</v>
      </c>
      <c r="F36" s="10">
        <v>201</v>
      </c>
      <c r="G36" s="10">
        <v>20103</v>
      </c>
      <c r="H36" s="10">
        <v>2010309</v>
      </c>
      <c r="I36" s="10"/>
      <c r="J36" s="22"/>
      <c r="K36" s="23"/>
      <c r="L36" s="24"/>
      <c r="M36" s="30" t="s">
        <v>144</v>
      </c>
      <c r="N36" s="26"/>
      <c r="O36" s="26"/>
      <c r="P36" s="384"/>
      <c r="Q36" s="384"/>
      <c r="R36" s="26"/>
      <c r="S36" s="26"/>
      <c r="T36" s="38"/>
      <c r="V36" t="s">
        <v>145</v>
      </c>
      <c r="W36">
        <v>0</v>
      </c>
    </row>
    <row r="37" spans="1:23" ht="21" customHeight="1">
      <c r="A37" s="9"/>
      <c r="B37" s="5">
        <v>1</v>
      </c>
      <c r="C37" s="2"/>
      <c r="D37" s="5">
        <v>0</v>
      </c>
      <c r="E37" s="11">
        <v>2010350</v>
      </c>
      <c r="F37" s="10">
        <v>201</v>
      </c>
      <c r="G37" s="10">
        <v>20103</v>
      </c>
      <c r="H37" s="10">
        <v>2010350</v>
      </c>
      <c r="I37" s="10"/>
      <c r="J37" s="22"/>
      <c r="K37" s="23"/>
      <c r="L37" s="24"/>
      <c r="M37" s="30" t="s">
        <v>146</v>
      </c>
      <c r="N37" s="26">
        <v>1024</v>
      </c>
      <c r="O37" s="26"/>
      <c r="P37" s="384"/>
      <c r="Q37" s="384"/>
      <c r="R37" s="26"/>
      <c r="S37" s="26"/>
      <c r="T37" s="38"/>
      <c r="V37" t="s">
        <v>116</v>
      </c>
      <c r="W37">
        <v>1024</v>
      </c>
    </row>
    <row r="38" spans="1:23" ht="21" customHeight="1">
      <c r="A38" s="9"/>
      <c r="B38" s="5">
        <v>1</v>
      </c>
      <c r="C38" s="2"/>
      <c r="D38" s="5">
        <v>0</v>
      </c>
      <c r="E38" s="11">
        <v>2010399</v>
      </c>
      <c r="F38" s="10">
        <v>201</v>
      </c>
      <c r="G38" s="10">
        <v>20103</v>
      </c>
      <c r="H38" s="10">
        <v>2010399</v>
      </c>
      <c r="I38" s="10"/>
      <c r="J38" s="22"/>
      <c r="K38" s="23"/>
      <c r="L38" s="24"/>
      <c r="M38" s="30" t="s">
        <v>147</v>
      </c>
      <c r="N38" s="26">
        <v>1912</v>
      </c>
      <c r="O38" s="26"/>
      <c r="P38" s="384"/>
      <c r="Q38" s="384"/>
      <c r="R38" s="26"/>
      <c r="S38" s="26"/>
      <c r="T38" s="38"/>
      <c r="V38" t="s">
        <v>148</v>
      </c>
      <c r="W38">
        <v>1912</v>
      </c>
    </row>
    <row r="39" spans="1:23" ht="21" customHeight="1">
      <c r="A39" s="9"/>
      <c r="B39" s="5">
        <v>1</v>
      </c>
      <c r="C39" s="2"/>
      <c r="D39" s="5">
        <v>0</v>
      </c>
      <c r="E39" s="11">
        <v>20104</v>
      </c>
      <c r="F39" s="10"/>
      <c r="G39" s="10">
        <v>20104</v>
      </c>
      <c r="H39" s="10"/>
      <c r="I39" s="10"/>
      <c r="J39" s="22"/>
      <c r="K39" s="23"/>
      <c r="L39" s="24"/>
      <c r="M39" s="30" t="s">
        <v>149</v>
      </c>
      <c r="N39" s="26">
        <f>SUM(N40:N50)</f>
        <v>9351</v>
      </c>
      <c r="O39" s="26"/>
      <c r="P39" s="384"/>
      <c r="Q39" s="384"/>
      <c r="R39" s="26"/>
      <c r="S39" s="26"/>
      <c r="T39" s="38"/>
      <c r="V39" t="s">
        <v>150</v>
      </c>
      <c r="W39">
        <v>9351</v>
      </c>
    </row>
    <row r="40" spans="1:23" ht="21" customHeight="1">
      <c r="A40" s="9"/>
      <c r="B40" s="5">
        <v>1</v>
      </c>
      <c r="C40" s="2"/>
      <c r="D40" s="5">
        <v>0</v>
      </c>
      <c r="E40" s="11">
        <v>2010401</v>
      </c>
      <c r="F40" s="10">
        <v>201</v>
      </c>
      <c r="G40" s="10">
        <v>20104</v>
      </c>
      <c r="H40" s="10">
        <v>2010401</v>
      </c>
      <c r="I40" s="10"/>
      <c r="J40" s="22"/>
      <c r="K40" s="23"/>
      <c r="L40" s="24"/>
      <c r="M40" s="30" t="s">
        <v>131</v>
      </c>
      <c r="N40" s="26">
        <v>4484</v>
      </c>
      <c r="O40" s="26"/>
      <c r="P40" s="384"/>
      <c r="Q40" s="384"/>
      <c r="R40" s="26"/>
      <c r="S40" s="26"/>
      <c r="T40" s="38"/>
      <c r="V40" t="s">
        <v>98</v>
      </c>
      <c r="W40">
        <v>4484</v>
      </c>
    </row>
    <row r="41" spans="1:23" ht="21" customHeight="1">
      <c r="A41" s="9"/>
      <c r="B41" s="5">
        <v>1</v>
      </c>
      <c r="C41" s="2"/>
      <c r="D41" s="5">
        <v>0</v>
      </c>
      <c r="E41" s="12">
        <v>2010402</v>
      </c>
      <c r="F41" s="13">
        <v>201</v>
      </c>
      <c r="G41" s="13">
        <v>20104</v>
      </c>
      <c r="H41" s="13">
        <v>2010402</v>
      </c>
      <c r="I41" s="13"/>
      <c r="J41" s="22"/>
      <c r="K41" s="23"/>
      <c r="L41" s="24"/>
      <c r="M41" s="30" t="s">
        <v>132</v>
      </c>
      <c r="N41" s="26">
        <v>588</v>
      </c>
      <c r="O41" s="26"/>
      <c r="P41" s="385"/>
      <c r="Q41" s="385"/>
      <c r="R41" s="26"/>
      <c r="S41" s="26"/>
      <c r="T41" s="38"/>
      <c r="V41" t="s">
        <v>100</v>
      </c>
      <c r="W41">
        <v>588</v>
      </c>
    </row>
    <row r="42" spans="1:23" ht="21" customHeight="1">
      <c r="A42" s="9"/>
      <c r="B42" s="5"/>
      <c r="C42" s="2"/>
      <c r="D42" s="5"/>
      <c r="E42" s="12"/>
      <c r="F42" s="13"/>
      <c r="G42" s="13"/>
      <c r="H42" s="13"/>
      <c r="I42" s="13"/>
      <c r="J42" s="22"/>
      <c r="K42" s="23"/>
      <c r="L42" s="24"/>
      <c r="M42" s="30" t="s">
        <v>133</v>
      </c>
      <c r="N42" s="26"/>
      <c r="O42" s="26"/>
      <c r="P42" s="385"/>
      <c r="Q42" s="385"/>
      <c r="R42" s="26"/>
      <c r="S42" s="26"/>
      <c r="T42" s="38"/>
      <c r="V42" t="s">
        <v>102</v>
      </c>
      <c r="W42">
        <v>0</v>
      </c>
    </row>
    <row r="43" spans="1:23" ht="21" customHeight="1">
      <c r="A43" s="9"/>
      <c r="B43" s="5">
        <v>1</v>
      </c>
      <c r="C43" s="2"/>
      <c r="D43" s="5">
        <v>0</v>
      </c>
      <c r="E43" s="11">
        <v>2010404</v>
      </c>
      <c r="F43" s="10">
        <v>201</v>
      </c>
      <c r="G43" s="10">
        <v>20104</v>
      </c>
      <c r="H43" s="10">
        <v>2010404</v>
      </c>
      <c r="I43" s="10"/>
      <c r="J43" s="22"/>
      <c r="K43" s="23"/>
      <c r="L43" s="24"/>
      <c r="M43" s="30" t="s">
        <v>151</v>
      </c>
      <c r="N43" s="26">
        <v>865</v>
      </c>
      <c r="O43" s="26"/>
      <c r="P43" s="384"/>
      <c r="Q43" s="384"/>
      <c r="R43" s="26"/>
      <c r="S43" s="26"/>
      <c r="T43" s="38"/>
      <c r="V43" t="s">
        <v>152</v>
      </c>
      <c r="W43">
        <v>865</v>
      </c>
    </row>
    <row r="44" spans="1:23" ht="21" customHeight="1">
      <c r="A44" s="9"/>
      <c r="B44" s="5">
        <v>1</v>
      </c>
      <c r="C44" s="2"/>
      <c r="D44" s="5">
        <v>0</v>
      </c>
      <c r="E44" s="12">
        <v>2010405</v>
      </c>
      <c r="F44" s="13">
        <v>201</v>
      </c>
      <c r="G44" s="13">
        <v>20104</v>
      </c>
      <c r="H44" s="13">
        <v>2010405</v>
      </c>
      <c r="I44" s="13"/>
      <c r="J44" s="22"/>
      <c r="K44" s="23"/>
      <c r="L44" s="24"/>
      <c r="M44" s="30" t="s">
        <v>153</v>
      </c>
      <c r="N44" s="26"/>
      <c r="O44" s="26"/>
      <c r="P44" s="385"/>
      <c r="Q44" s="385"/>
      <c r="R44" s="26"/>
      <c r="S44" s="26"/>
      <c r="T44" s="38"/>
      <c r="V44" t="s">
        <v>154</v>
      </c>
      <c r="W44">
        <v>0</v>
      </c>
    </row>
    <row r="45" spans="1:23" ht="21" customHeight="1">
      <c r="A45" s="9"/>
      <c r="B45" s="5"/>
      <c r="C45" s="2"/>
      <c r="D45" s="5"/>
      <c r="E45" s="12"/>
      <c r="F45" s="13"/>
      <c r="G45" s="13"/>
      <c r="H45" s="13"/>
      <c r="I45" s="13"/>
      <c r="J45" s="22"/>
      <c r="K45" s="23"/>
      <c r="L45" s="24"/>
      <c r="M45" s="30" t="s">
        <v>155</v>
      </c>
      <c r="N45" s="26"/>
      <c r="O45" s="26"/>
      <c r="P45" s="385"/>
      <c r="Q45" s="385"/>
      <c r="R45" s="26"/>
      <c r="S45" s="26"/>
      <c r="T45" s="38"/>
      <c r="V45" t="s">
        <v>156</v>
      </c>
      <c r="W45">
        <v>0</v>
      </c>
    </row>
    <row r="46" spans="1:23" ht="21" customHeight="1">
      <c r="A46" s="9"/>
      <c r="B46" s="5">
        <v>1</v>
      </c>
      <c r="C46" s="2"/>
      <c r="D46" s="5">
        <v>0</v>
      </c>
      <c r="E46" s="11">
        <v>2010407</v>
      </c>
      <c r="F46" s="10">
        <v>201</v>
      </c>
      <c r="G46" s="10">
        <v>20104</v>
      </c>
      <c r="H46" s="10">
        <v>2010407</v>
      </c>
      <c r="I46" s="10"/>
      <c r="J46" s="22"/>
      <c r="K46" s="23"/>
      <c r="L46" s="24"/>
      <c r="M46" s="30" t="s">
        <v>157</v>
      </c>
      <c r="N46" s="26"/>
      <c r="O46" s="26"/>
      <c r="P46" s="384"/>
      <c r="Q46" s="384"/>
      <c r="R46" s="26"/>
      <c r="S46" s="26"/>
      <c r="T46" s="38"/>
      <c r="V46" t="s">
        <v>158</v>
      </c>
      <c r="W46">
        <v>0</v>
      </c>
    </row>
    <row r="47" spans="1:23" ht="21" customHeight="1">
      <c r="A47" s="9"/>
      <c r="B47" s="5">
        <v>1</v>
      </c>
      <c r="C47" s="2"/>
      <c r="D47" s="5">
        <v>0</v>
      </c>
      <c r="E47" s="11">
        <v>2010408</v>
      </c>
      <c r="F47" s="10">
        <v>201</v>
      </c>
      <c r="G47" s="10">
        <v>20104</v>
      </c>
      <c r="H47" s="10">
        <v>2010408</v>
      </c>
      <c r="I47" s="10"/>
      <c r="J47" s="22"/>
      <c r="K47" s="23"/>
      <c r="L47" s="24"/>
      <c r="M47" s="30" t="s">
        <v>159</v>
      </c>
      <c r="N47" s="26">
        <v>335</v>
      </c>
      <c r="O47" s="26"/>
      <c r="P47" s="384"/>
      <c r="Q47" s="384"/>
      <c r="R47" s="26"/>
      <c r="S47" s="26"/>
      <c r="T47" s="38"/>
      <c r="V47" t="s">
        <v>160</v>
      </c>
      <c r="W47">
        <v>335</v>
      </c>
    </row>
    <row r="48" spans="1:23" ht="21" customHeight="1">
      <c r="A48" s="9"/>
      <c r="B48" s="5">
        <v>1</v>
      </c>
      <c r="C48" s="2"/>
      <c r="D48" s="5">
        <v>0</v>
      </c>
      <c r="E48" s="11">
        <v>2010409</v>
      </c>
      <c r="F48" s="10">
        <v>201</v>
      </c>
      <c r="G48" s="10">
        <v>20104</v>
      </c>
      <c r="H48" s="10">
        <v>2010409</v>
      </c>
      <c r="I48" s="10"/>
      <c r="J48" s="22"/>
      <c r="K48" s="23"/>
      <c r="L48" s="24"/>
      <c r="M48" s="30" t="s">
        <v>161</v>
      </c>
      <c r="N48" s="26"/>
      <c r="O48" s="26"/>
      <c r="P48" s="384"/>
      <c r="Q48" s="384"/>
      <c r="R48" s="26"/>
      <c r="S48" s="26"/>
      <c r="T48" s="38"/>
      <c r="V48" t="s">
        <v>162</v>
      </c>
      <c r="W48">
        <v>0</v>
      </c>
    </row>
    <row r="49" spans="1:23" ht="21" customHeight="1">
      <c r="A49" s="9"/>
      <c r="B49" s="5">
        <v>1</v>
      </c>
      <c r="C49" s="2"/>
      <c r="D49" s="5">
        <v>0</v>
      </c>
      <c r="E49" s="11">
        <v>2010450</v>
      </c>
      <c r="F49" s="10">
        <v>201</v>
      </c>
      <c r="G49" s="10">
        <v>20104</v>
      </c>
      <c r="H49" s="10">
        <v>2010450</v>
      </c>
      <c r="I49" s="10"/>
      <c r="J49" s="22"/>
      <c r="K49" s="23"/>
      <c r="L49" s="24"/>
      <c r="M49" s="30" t="s">
        <v>146</v>
      </c>
      <c r="N49" s="26">
        <v>1196</v>
      </c>
      <c r="O49" s="26"/>
      <c r="P49" s="384"/>
      <c r="Q49" s="384"/>
      <c r="R49" s="26"/>
      <c r="S49" s="26"/>
      <c r="T49" s="38"/>
      <c r="V49" t="s">
        <v>116</v>
      </c>
      <c r="W49">
        <v>1196</v>
      </c>
    </row>
    <row r="50" spans="1:23" ht="21" customHeight="1">
      <c r="A50" s="9"/>
      <c r="B50" s="5">
        <v>1</v>
      </c>
      <c r="C50" s="2"/>
      <c r="D50" s="5">
        <v>0</v>
      </c>
      <c r="E50" s="11">
        <v>2010499</v>
      </c>
      <c r="F50" s="10">
        <v>201</v>
      </c>
      <c r="G50" s="10">
        <v>20104</v>
      </c>
      <c r="H50" s="10">
        <v>2010499</v>
      </c>
      <c r="I50" s="10"/>
      <c r="J50" s="22"/>
      <c r="K50" s="23"/>
      <c r="L50" s="24"/>
      <c r="M50" s="30" t="s">
        <v>163</v>
      </c>
      <c r="N50" s="26">
        <v>1883</v>
      </c>
      <c r="O50" s="26"/>
      <c r="P50" s="384"/>
      <c r="Q50" s="384"/>
      <c r="R50" s="26"/>
      <c r="S50" s="26"/>
      <c r="T50" s="38"/>
      <c r="V50" t="s">
        <v>164</v>
      </c>
      <c r="W50">
        <v>1883</v>
      </c>
    </row>
    <row r="51" spans="1:23" ht="21" customHeight="1">
      <c r="A51" s="9"/>
      <c r="B51" s="5">
        <v>1</v>
      </c>
      <c r="C51" s="2"/>
      <c r="D51" s="5">
        <v>0</v>
      </c>
      <c r="E51" s="11">
        <v>20105</v>
      </c>
      <c r="F51" s="10"/>
      <c r="G51" s="10">
        <v>20105</v>
      </c>
      <c r="H51" s="10"/>
      <c r="I51" s="10"/>
      <c r="J51" s="22"/>
      <c r="K51" s="23"/>
      <c r="L51" s="24"/>
      <c r="M51" s="30" t="s">
        <v>165</v>
      </c>
      <c r="N51" s="26">
        <f>SUM(N52:N61)</f>
        <v>2604</v>
      </c>
      <c r="O51" s="26"/>
      <c r="P51" s="384"/>
      <c r="Q51" s="384"/>
      <c r="R51" s="26"/>
      <c r="S51" s="26"/>
      <c r="T51" s="38"/>
      <c r="V51" t="s">
        <v>166</v>
      </c>
      <c r="W51">
        <v>2604</v>
      </c>
    </row>
    <row r="52" spans="1:23" ht="21" customHeight="1">
      <c r="A52" s="9"/>
      <c r="B52" s="5">
        <v>1</v>
      </c>
      <c r="C52" s="2"/>
      <c r="D52" s="5">
        <v>0</v>
      </c>
      <c r="E52" s="11">
        <v>2010501</v>
      </c>
      <c r="F52" s="10">
        <v>201</v>
      </c>
      <c r="G52" s="10">
        <v>20105</v>
      </c>
      <c r="H52" s="10">
        <v>2010501</v>
      </c>
      <c r="I52" s="10"/>
      <c r="J52" s="22"/>
      <c r="K52" s="23"/>
      <c r="L52" s="24"/>
      <c r="M52" s="30" t="s">
        <v>131</v>
      </c>
      <c r="N52" s="26">
        <v>1590</v>
      </c>
      <c r="O52" s="26"/>
      <c r="P52" s="384"/>
      <c r="Q52" s="384"/>
      <c r="R52" s="26"/>
      <c r="S52" s="26"/>
      <c r="T52" s="38"/>
      <c r="V52" t="s">
        <v>98</v>
      </c>
      <c r="W52">
        <v>1590</v>
      </c>
    </row>
    <row r="53" spans="1:23" ht="21" customHeight="1">
      <c r="A53" s="9"/>
      <c r="B53" s="5"/>
      <c r="C53" s="2"/>
      <c r="D53" s="5"/>
      <c r="F53" s="10"/>
      <c r="G53" s="10"/>
      <c r="H53" s="10"/>
      <c r="I53" s="10"/>
      <c r="J53" s="22"/>
      <c r="K53" s="23"/>
      <c r="L53" s="24"/>
      <c r="M53" s="30" t="s">
        <v>132</v>
      </c>
      <c r="N53" s="26"/>
      <c r="O53" s="26"/>
      <c r="P53" s="384"/>
      <c r="Q53" s="384"/>
      <c r="R53" s="26"/>
      <c r="S53" s="26"/>
      <c r="T53" s="38"/>
      <c r="V53" t="s">
        <v>100</v>
      </c>
      <c r="W53">
        <v>0</v>
      </c>
    </row>
    <row r="54" spans="1:23" ht="21" customHeight="1">
      <c r="A54" s="9"/>
      <c r="B54" s="5"/>
      <c r="C54" s="2"/>
      <c r="D54" s="5"/>
      <c r="F54" s="10"/>
      <c r="G54" s="10"/>
      <c r="H54" s="10"/>
      <c r="I54" s="10"/>
      <c r="J54" s="22"/>
      <c r="K54" s="23"/>
      <c r="L54" s="24"/>
      <c r="M54" s="30" t="s">
        <v>133</v>
      </c>
      <c r="N54" s="26"/>
      <c r="O54" s="26"/>
      <c r="P54" s="384"/>
      <c r="Q54" s="384"/>
      <c r="R54" s="26"/>
      <c r="S54" s="26"/>
      <c r="T54" s="38"/>
      <c r="V54" t="s">
        <v>102</v>
      </c>
      <c r="W54">
        <v>0</v>
      </c>
    </row>
    <row r="55" spans="1:23" ht="21" customHeight="1">
      <c r="A55" s="9"/>
      <c r="B55" s="5"/>
      <c r="C55" s="2"/>
      <c r="D55" s="5"/>
      <c r="F55" s="10"/>
      <c r="G55" s="10"/>
      <c r="H55" s="10"/>
      <c r="I55" s="10"/>
      <c r="J55" s="22"/>
      <c r="K55" s="23"/>
      <c r="L55" s="24"/>
      <c r="M55" s="30" t="s">
        <v>167</v>
      </c>
      <c r="N55" s="26"/>
      <c r="O55" s="26"/>
      <c r="P55" s="384"/>
      <c r="Q55" s="384"/>
      <c r="R55" s="26"/>
      <c r="S55" s="26"/>
      <c r="T55" s="38"/>
      <c r="V55" t="s">
        <v>168</v>
      </c>
      <c r="W55">
        <v>0</v>
      </c>
    </row>
    <row r="56" spans="1:23" ht="21" customHeight="1">
      <c r="A56" s="9"/>
      <c r="B56" s="5">
        <v>1</v>
      </c>
      <c r="C56" s="2"/>
      <c r="D56" s="5">
        <v>0</v>
      </c>
      <c r="E56" s="11">
        <v>2010505</v>
      </c>
      <c r="F56" s="10">
        <v>201</v>
      </c>
      <c r="G56" s="10">
        <v>20105</v>
      </c>
      <c r="H56" s="10">
        <v>2010505</v>
      </c>
      <c r="I56" s="10"/>
      <c r="J56" s="22"/>
      <c r="K56" s="23"/>
      <c r="L56" s="24"/>
      <c r="M56" s="30" t="s">
        <v>169</v>
      </c>
      <c r="N56" s="26">
        <v>757</v>
      </c>
      <c r="O56" s="26"/>
      <c r="P56" s="384"/>
      <c r="Q56" s="384"/>
      <c r="R56" s="26"/>
      <c r="S56" s="26"/>
      <c r="T56" s="38"/>
      <c r="V56" t="s">
        <v>170</v>
      </c>
      <c r="W56">
        <v>757</v>
      </c>
    </row>
    <row r="57" spans="1:23" ht="21" customHeight="1">
      <c r="A57" s="9"/>
      <c r="B57" s="5">
        <v>1</v>
      </c>
      <c r="C57" s="2"/>
      <c r="D57" s="5">
        <v>0</v>
      </c>
      <c r="E57" s="11">
        <v>2010506</v>
      </c>
      <c r="F57" s="10">
        <v>201</v>
      </c>
      <c r="G57" s="10">
        <v>20105</v>
      </c>
      <c r="H57" s="10">
        <v>2010506</v>
      </c>
      <c r="I57" s="10"/>
      <c r="J57" s="22"/>
      <c r="K57" s="23"/>
      <c r="L57" s="24"/>
      <c r="M57" s="30" t="s">
        <v>171</v>
      </c>
      <c r="N57" s="26">
        <v>2</v>
      </c>
      <c r="O57" s="26"/>
      <c r="P57" s="384"/>
      <c r="Q57" s="384"/>
      <c r="R57" s="26"/>
      <c r="S57" s="26"/>
      <c r="T57" s="38"/>
      <c r="V57" t="s">
        <v>172</v>
      </c>
      <c r="W57">
        <v>2</v>
      </c>
    </row>
    <row r="58" spans="1:23" ht="21" customHeight="1">
      <c r="A58" s="9"/>
      <c r="B58" s="5">
        <v>1</v>
      </c>
      <c r="C58" s="2"/>
      <c r="D58" s="5">
        <v>0</v>
      </c>
      <c r="E58" s="11">
        <v>2010507</v>
      </c>
      <c r="F58" s="10">
        <v>201</v>
      </c>
      <c r="G58" s="10">
        <v>20105</v>
      </c>
      <c r="H58" s="10">
        <v>2010507</v>
      </c>
      <c r="I58" s="10"/>
      <c r="J58" s="22"/>
      <c r="K58" s="23"/>
      <c r="L58" s="24"/>
      <c r="M58" s="30" t="s">
        <v>173</v>
      </c>
      <c r="N58" s="26">
        <v>72</v>
      </c>
      <c r="O58" s="26"/>
      <c r="P58" s="384"/>
      <c r="Q58" s="384"/>
      <c r="R58" s="26"/>
      <c r="S58" s="26"/>
      <c r="T58" s="38"/>
      <c r="V58" t="s">
        <v>174</v>
      </c>
      <c r="W58">
        <v>72</v>
      </c>
    </row>
    <row r="59" spans="1:23" ht="21" customHeight="1">
      <c r="A59" s="9"/>
      <c r="B59" s="5">
        <v>1</v>
      </c>
      <c r="C59" s="2"/>
      <c r="D59" s="5">
        <v>0</v>
      </c>
      <c r="E59" s="11">
        <v>2010508</v>
      </c>
      <c r="F59" s="10">
        <v>201</v>
      </c>
      <c r="G59" s="10">
        <v>20105</v>
      </c>
      <c r="H59" s="10">
        <v>2010508</v>
      </c>
      <c r="I59" s="10"/>
      <c r="J59" s="22"/>
      <c r="K59" s="23"/>
      <c r="L59" s="24"/>
      <c r="M59" s="30" t="s">
        <v>175</v>
      </c>
      <c r="N59" s="26"/>
      <c r="O59" s="26"/>
      <c r="P59" s="384"/>
      <c r="Q59" s="384"/>
      <c r="R59" s="26"/>
      <c r="S59" s="26"/>
      <c r="T59" s="38"/>
      <c r="V59" t="s">
        <v>176</v>
      </c>
      <c r="W59">
        <v>0</v>
      </c>
    </row>
    <row r="60" spans="1:23" ht="21" customHeight="1">
      <c r="A60" s="9"/>
      <c r="B60" s="5">
        <v>1</v>
      </c>
      <c r="C60" s="2"/>
      <c r="D60" s="5">
        <v>0</v>
      </c>
      <c r="E60" s="11">
        <v>2010550</v>
      </c>
      <c r="F60" s="10">
        <v>201</v>
      </c>
      <c r="G60" s="10">
        <v>20105</v>
      </c>
      <c r="H60" s="10">
        <v>2010550</v>
      </c>
      <c r="I60" s="10"/>
      <c r="J60" s="22"/>
      <c r="K60" s="23"/>
      <c r="L60" s="24"/>
      <c r="M60" s="30" t="s">
        <v>146</v>
      </c>
      <c r="N60" s="26">
        <v>183</v>
      </c>
      <c r="O60" s="26"/>
      <c r="P60" s="384"/>
      <c r="Q60" s="384"/>
      <c r="R60" s="26"/>
      <c r="S60" s="26"/>
      <c r="T60" s="38"/>
      <c r="V60" t="s">
        <v>116</v>
      </c>
      <c r="W60">
        <v>183</v>
      </c>
    </row>
    <row r="61" spans="1:23" ht="21" customHeight="1">
      <c r="A61" s="9"/>
      <c r="B61" s="5">
        <v>1</v>
      </c>
      <c r="C61" s="2"/>
      <c r="D61" s="5">
        <v>0</v>
      </c>
      <c r="E61" s="11">
        <v>2010599</v>
      </c>
      <c r="F61" s="10">
        <v>201</v>
      </c>
      <c r="G61" s="10">
        <v>20105</v>
      </c>
      <c r="H61" s="10">
        <v>2010599</v>
      </c>
      <c r="I61" s="10"/>
      <c r="J61" s="22"/>
      <c r="K61" s="23"/>
      <c r="L61" s="24"/>
      <c r="M61" s="30" t="s">
        <v>177</v>
      </c>
      <c r="N61" s="26"/>
      <c r="O61" s="26"/>
      <c r="P61" s="384"/>
      <c r="Q61" s="384"/>
      <c r="R61" s="26"/>
      <c r="S61" s="26"/>
      <c r="T61" s="38"/>
      <c r="V61" t="s">
        <v>178</v>
      </c>
      <c r="W61">
        <v>0</v>
      </c>
    </row>
    <row r="62" spans="1:23" ht="21" customHeight="1">
      <c r="A62" s="9"/>
      <c r="B62" s="5">
        <v>1</v>
      </c>
      <c r="C62" s="2"/>
      <c r="D62" s="5">
        <v>0</v>
      </c>
      <c r="E62" s="11">
        <v>20106</v>
      </c>
      <c r="F62" s="10"/>
      <c r="G62" s="10">
        <v>20106</v>
      </c>
      <c r="H62" s="10"/>
      <c r="I62" s="10"/>
      <c r="J62" s="22"/>
      <c r="K62" s="23"/>
      <c r="L62" s="24"/>
      <c r="M62" s="30" t="s">
        <v>179</v>
      </c>
      <c r="N62" s="26">
        <f>SUM(N63:N72)</f>
        <v>4367</v>
      </c>
      <c r="O62" s="26"/>
      <c r="P62" s="384"/>
      <c r="Q62" s="384"/>
      <c r="R62" s="26"/>
      <c r="S62" s="26"/>
      <c r="T62" s="38"/>
      <c r="V62" t="s">
        <v>180</v>
      </c>
      <c r="W62">
        <v>4367</v>
      </c>
    </row>
    <row r="63" spans="1:23" ht="21" customHeight="1">
      <c r="A63" s="9"/>
      <c r="B63" s="5">
        <v>1</v>
      </c>
      <c r="C63" s="2"/>
      <c r="D63" s="5">
        <v>0</v>
      </c>
      <c r="E63" s="11">
        <v>2010601</v>
      </c>
      <c r="F63" s="10">
        <v>201</v>
      </c>
      <c r="G63" s="10">
        <v>20106</v>
      </c>
      <c r="H63" s="10">
        <v>2010601</v>
      </c>
      <c r="I63" s="10"/>
      <c r="J63" s="22"/>
      <c r="K63" s="23"/>
      <c r="L63" s="24"/>
      <c r="M63" s="30" t="s">
        <v>131</v>
      </c>
      <c r="N63" s="26">
        <v>2517</v>
      </c>
      <c r="O63" s="26"/>
      <c r="P63" s="384"/>
      <c r="Q63" s="384"/>
      <c r="R63" s="26"/>
      <c r="S63" s="26"/>
      <c r="T63" s="38"/>
      <c r="V63" t="s">
        <v>98</v>
      </c>
      <c r="W63">
        <v>2517</v>
      </c>
    </row>
    <row r="64" spans="1:23" ht="21" customHeight="1">
      <c r="A64" s="9"/>
      <c r="B64" s="5">
        <v>1</v>
      </c>
      <c r="C64" s="2"/>
      <c r="D64" s="5">
        <v>0</v>
      </c>
      <c r="E64" s="11">
        <v>2010602</v>
      </c>
      <c r="F64" s="10">
        <v>201</v>
      </c>
      <c r="G64" s="10">
        <v>20106</v>
      </c>
      <c r="H64" s="10">
        <v>2010602</v>
      </c>
      <c r="I64" s="10"/>
      <c r="J64" s="22"/>
      <c r="K64" s="23"/>
      <c r="L64" s="24"/>
      <c r="M64" s="30" t="s">
        <v>132</v>
      </c>
      <c r="N64" s="26">
        <v>1321</v>
      </c>
      <c r="O64" s="26"/>
      <c r="P64" s="384"/>
      <c r="Q64" s="384"/>
      <c r="R64" s="26"/>
      <c r="S64" s="26"/>
      <c r="T64" s="38"/>
      <c r="V64" t="s">
        <v>100</v>
      </c>
      <c r="W64">
        <v>1321</v>
      </c>
    </row>
    <row r="65" spans="1:23" ht="21" customHeight="1">
      <c r="A65" s="9"/>
      <c r="B65" s="5">
        <v>1</v>
      </c>
      <c r="C65" s="2"/>
      <c r="D65" s="5">
        <v>0</v>
      </c>
      <c r="E65" s="11">
        <v>2010603</v>
      </c>
      <c r="F65" s="10">
        <v>201</v>
      </c>
      <c r="G65" s="10">
        <v>20106</v>
      </c>
      <c r="H65" s="10">
        <v>2010603</v>
      </c>
      <c r="I65" s="10"/>
      <c r="J65" s="22"/>
      <c r="K65" s="23"/>
      <c r="L65" s="24"/>
      <c r="M65" s="30" t="s">
        <v>133</v>
      </c>
      <c r="N65" s="26">
        <v>307</v>
      </c>
      <c r="O65" s="26"/>
      <c r="P65" s="384"/>
      <c r="Q65" s="384"/>
      <c r="R65" s="26"/>
      <c r="S65" s="26"/>
      <c r="T65" s="38"/>
      <c r="V65" t="s">
        <v>102</v>
      </c>
      <c r="W65">
        <v>307</v>
      </c>
    </row>
    <row r="66" spans="1:23" ht="21" customHeight="1">
      <c r="A66" s="9"/>
      <c r="B66" s="5">
        <v>1</v>
      </c>
      <c r="C66" s="2"/>
      <c r="D66" s="5">
        <v>0</v>
      </c>
      <c r="E66" s="11">
        <v>2010604</v>
      </c>
      <c r="F66" s="10">
        <v>201</v>
      </c>
      <c r="G66" s="10">
        <v>20106</v>
      </c>
      <c r="H66" s="10">
        <v>2010604</v>
      </c>
      <c r="I66" s="10"/>
      <c r="J66" s="22"/>
      <c r="K66" s="23"/>
      <c r="L66" s="24"/>
      <c r="M66" s="30" t="s">
        <v>181</v>
      </c>
      <c r="N66" s="26"/>
      <c r="O66" s="26"/>
      <c r="P66" s="384"/>
      <c r="Q66" s="384"/>
      <c r="R66" s="26"/>
      <c r="S66" s="26"/>
      <c r="T66" s="38"/>
      <c r="V66" t="s">
        <v>182</v>
      </c>
      <c r="W66">
        <v>0</v>
      </c>
    </row>
    <row r="67" spans="1:23" ht="21" customHeight="1">
      <c r="A67" s="9"/>
      <c r="B67" s="5">
        <v>1</v>
      </c>
      <c r="C67" s="2"/>
      <c r="D67" s="5">
        <v>0</v>
      </c>
      <c r="E67" s="11">
        <v>2010605</v>
      </c>
      <c r="F67" s="10">
        <v>201</v>
      </c>
      <c r="G67" s="10">
        <v>20106</v>
      </c>
      <c r="H67" s="10">
        <v>2010605</v>
      </c>
      <c r="I67" s="10"/>
      <c r="J67" s="22"/>
      <c r="K67" s="23"/>
      <c r="L67" s="24"/>
      <c r="M67" s="30" t="s">
        <v>183</v>
      </c>
      <c r="N67" s="26"/>
      <c r="O67" s="26"/>
      <c r="P67" s="384"/>
      <c r="Q67" s="384"/>
      <c r="R67" s="26"/>
      <c r="S67" s="26"/>
      <c r="T67" s="38"/>
      <c r="V67" t="s">
        <v>184</v>
      </c>
      <c r="W67">
        <v>0</v>
      </c>
    </row>
    <row r="68" spans="1:23" ht="21" customHeight="1">
      <c r="A68" s="9"/>
      <c r="B68" s="5"/>
      <c r="C68" s="2"/>
      <c r="D68" s="5"/>
      <c r="F68" s="10"/>
      <c r="G68" s="10"/>
      <c r="H68" s="10"/>
      <c r="I68" s="10"/>
      <c r="J68" s="22"/>
      <c r="K68" s="23"/>
      <c r="L68" s="24"/>
      <c r="M68" s="30" t="s">
        <v>185</v>
      </c>
      <c r="N68" s="26"/>
      <c r="O68" s="26"/>
      <c r="P68" s="384"/>
      <c r="Q68" s="384"/>
      <c r="R68" s="26"/>
      <c r="S68" s="26"/>
      <c r="T68" s="38"/>
      <c r="V68" t="s">
        <v>186</v>
      </c>
      <c r="W68">
        <v>0</v>
      </c>
    </row>
    <row r="69" spans="1:23" ht="21" customHeight="1">
      <c r="A69" s="9"/>
      <c r="B69" s="5">
        <v>1</v>
      </c>
      <c r="C69" s="2"/>
      <c r="D69" s="5">
        <v>0</v>
      </c>
      <c r="E69" s="11">
        <v>2010607</v>
      </c>
      <c r="F69" s="10">
        <v>201</v>
      </c>
      <c r="G69" s="10">
        <v>20106</v>
      </c>
      <c r="H69" s="10">
        <v>2010607</v>
      </c>
      <c r="I69" s="10"/>
      <c r="J69" s="22"/>
      <c r="K69" s="23"/>
      <c r="L69" s="24"/>
      <c r="M69" s="30" t="s">
        <v>187</v>
      </c>
      <c r="N69" s="26"/>
      <c r="O69" s="26"/>
      <c r="P69" s="384"/>
      <c r="Q69" s="384"/>
      <c r="R69" s="26"/>
      <c r="S69" s="26"/>
      <c r="T69" s="38"/>
      <c r="V69" t="s">
        <v>188</v>
      </c>
      <c r="W69">
        <v>0</v>
      </c>
    </row>
    <row r="70" spans="1:23" ht="21" customHeight="1">
      <c r="A70" s="9"/>
      <c r="B70" s="5">
        <v>1</v>
      </c>
      <c r="C70" s="2"/>
      <c r="D70" s="5">
        <v>0</v>
      </c>
      <c r="E70" s="11">
        <v>2010608</v>
      </c>
      <c r="F70" s="10">
        <v>201</v>
      </c>
      <c r="G70" s="10">
        <v>20106</v>
      </c>
      <c r="H70" s="10">
        <v>2010608</v>
      </c>
      <c r="I70" s="10"/>
      <c r="J70" s="22"/>
      <c r="K70" s="23"/>
      <c r="L70" s="24"/>
      <c r="M70" s="30" t="s">
        <v>189</v>
      </c>
      <c r="N70" s="26"/>
      <c r="O70" s="26"/>
      <c r="P70" s="384"/>
      <c r="Q70" s="384"/>
      <c r="R70" s="26"/>
      <c r="S70" s="26"/>
      <c r="T70" s="38"/>
      <c r="V70" t="s">
        <v>190</v>
      </c>
      <c r="W70">
        <v>0</v>
      </c>
    </row>
    <row r="71" spans="1:23" ht="21" customHeight="1">
      <c r="A71" s="9"/>
      <c r="B71" s="5">
        <v>1</v>
      </c>
      <c r="C71" s="2"/>
      <c r="D71" s="5">
        <v>0</v>
      </c>
      <c r="E71" s="11">
        <v>2010650</v>
      </c>
      <c r="F71" s="10">
        <v>201</v>
      </c>
      <c r="G71" s="10">
        <v>20106</v>
      </c>
      <c r="H71" s="10">
        <v>2010650</v>
      </c>
      <c r="I71" s="10"/>
      <c r="J71" s="22"/>
      <c r="K71" s="23"/>
      <c r="L71" s="24"/>
      <c r="M71" s="30" t="s">
        <v>146</v>
      </c>
      <c r="N71" s="26">
        <v>189</v>
      </c>
      <c r="O71" s="26"/>
      <c r="P71" s="384"/>
      <c r="Q71" s="384"/>
      <c r="R71" s="26"/>
      <c r="S71" s="26"/>
      <c r="T71" s="38"/>
      <c r="V71" t="s">
        <v>116</v>
      </c>
      <c r="W71">
        <v>189</v>
      </c>
    </row>
    <row r="72" spans="1:23" ht="21" customHeight="1">
      <c r="A72" s="9"/>
      <c r="B72" s="5">
        <v>1</v>
      </c>
      <c r="C72" s="2"/>
      <c r="D72" s="5">
        <v>0</v>
      </c>
      <c r="E72" s="11">
        <v>2010699</v>
      </c>
      <c r="F72" s="10">
        <v>201</v>
      </c>
      <c r="G72" s="10">
        <v>20106</v>
      </c>
      <c r="H72" s="10">
        <v>2010699</v>
      </c>
      <c r="I72" s="10"/>
      <c r="J72" s="22"/>
      <c r="K72" s="23"/>
      <c r="L72" s="24"/>
      <c r="M72" s="30" t="s">
        <v>191</v>
      </c>
      <c r="N72" s="26">
        <v>33</v>
      </c>
      <c r="O72" s="26"/>
      <c r="P72" s="384"/>
      <c r="Q72" s="384"/>
      <c r="R72" s="26"/>
      <c r="S72" s="26"/>
      <c r="T72" s="38"/>
      <c r="V72" t="s">
        <v>192</v>
      </c>
      <c r="W72">
        <v>33</v>
      </c>
    </row>
    <row r="73" spans="1:23" ht="21" customHeight="1">
      <c r="A73" s="9"/>
      <c r="B73" s="5">
        <v>1</v>
      </c>
      <c r="C73" s="2"/>
      <c r="D73" s="5">
        <v>0</v>
      </c>
      <c r="E73" s="11">
        <v>20107</v>
      </c>
      <c r="F73" s="10"/>
      <c r="G73" s="10">
        <v>20107</v>
      </c>
      <c r="H73" s="10"/>
      <c r="I73" s="10"/>
      <c r="J73" s="22"/>
      <c r="K73" s="23"/>
      <c r="L73" s="24"/>
      <c r="M73" s="30" t="s">
        <v>193</v>
      </c>
      <c r="N73" s="26">
        <f>SUM(N74:N84)</f>
        <v>35856</v>
      </c>
      <c r="O73" s="26"/>
      <c r="P73" s="384"/>
      <c r="Q73" s="384"/>
      <c r="R73" s="26"/>
      <c r="S73" s="26"/>
      <c r="T73" s="38"/>
      <c r="V73" t="s">
        <v>194</v>
      </c>
      <c r="W73">
        <v>35856</v>
      </c>
    </row>
    <row r="74" spans="1:23" ht="21" customHeight="1">
      <c r="A74" s="9"/>
      <c r="B74" s="5">
        <v>1</v>
      </c>
      <c r="C74" s="2"/>
      <c r="D74" s="5">
        <v>0</v>
      </c>
      <c r="E74" s="11">
        <v>2010701</v>
      </c>
      <c r="F74" s="10">
        <v>201</v>
      </c>
      <c r="G74" s="10">
        <v>20107</v>
      </c>
      <c r="H74" s="10">
        <v>2010701</v>
      </c>
      <c r="I74" s="10"/>
      <c r="J74" s="22"/>
      <c r="K74" s="23"/>
      <c r="L74" s="24"/>
      <c r="M74" s="30" t="s">
        <v>131</v>
      </c>
      <c r="N74" s="26">
        <v>21719</v>
      </c>
      <c r="O74" s="26"/>
      <c r="P74" s="384"/>
      <c r="Q74" s="384"/>
      <c r="R74" s="26"/>
      <c r="S74" s="26"/>
      <c r="T74" s="38"/>
      <c r="V74" t="s">
        <v>98</v>
      </c>
      <c r="W74">
        <v>21719</v>
      </c>
    </row>
    <row r="75" spans="1:23" ht="21" customHeight="1">
      <c r="A75" s="9"/>
      <c r="B75" s="5">
        <v>1</v>
      </c>
      <c r="C75" s="2"/>
      <c r="D75" s="5">
        <v>0</v>
      </c>
      <c r="E75" s="11">
        <v>2010702</v>
      </c>
      <c r="F75" s="10">
        <v>201</v>
      </c>
      <c r="G75" s="10">
        <v>20107</v>
      </c>
      <c r="H75" s="10">
        <v>2010702</v>
      </c>
      <c r="I75" s="10"/>
      <c r="J75" s="22"/>
      <c r="K75" s="23"/>
      <c r="L75" s="24"/>
      <c r="M75" s="30" t="s">
        <v>132</v>
      </c>
      <c r="N75" s="26">
        <v>13020</v>
      </c>
      <c r="O75" s="26"/>
      <c r="P75" s="384"/>
      <c r="Q75" s="384"/>
      <c r="R75" s="26"/>
      <c r="S75" s="26"/>
      <c r="T75" s="38"/>
      <c r="V75" t="s">
        <v>100</v>
      </c>
      <c r="W75">
        <v>13020</v>
      </c>
    </row>
    <row r="76" spans="1:23" ht="21" customHeight="1">
      <c r="A76" s="9"/>
      <c r="B76" s="5">
        <v>1</v>
      </c>
      <c r="C76" s="2"/>
      <c r="D76" s="5">
        <v>0</v>
      </c>
      <c r="E76" s="11">
        <v>2010703</v>
      </c>
      <c r="F76" s="10">
        <v>201</v>
      </c>
      <c r="G76" s="10">
        <v>20107</v>
      </c>
      <c r="H76" s="10">
        <v>2010703</v>
      </c>
      <c r="I76" s="10"/>
      <c r="J76" s="22"/>
      <c r="K76" s="23"/>
      <c r="L76" s="24"/>
      <c r="M76" s="30" t="s">
        <v>133</v>
      </c>
      <c r="N76" s="26">
        <v>447</v>
      </c>
      <c r="O76" s="26"/>
      <c r="P76" s="384"/>
      <c r="Q76" s="384"/>
      <c r="R76" s="26"/>
      <c r="S76" s="26"/>
      <c r="T76" s="38"/>
      <c r="V76" t="s">
        <v>102</v>
      </c>
      <c r="W76">
        <v>447</v>
      </c>
    </row>
    <row r="77" spans="1:23" ht="21" customHeight="1">
      <c r="A77" s="9"/>
      <c r="B77" s="5">
        <v>1</v>
      </c>
      <c r="C77" s="2"/>
      <c r="D77" s="5">
        <v>0</v>
      </c>
      <c r="E77" s="11">
        <v>2010704</v>
      </c>
      <c r="F77" s="10">
        <v>201</v>
      </c>
      <c r="G77" s="10">
        <v>20107</v>
      </c>
      <c r="H77" s="10">
        <v>2010704</v>
      </c>
      <c r="I77" s="10"/>
      <c r="J77" s="22"/>
      <c r="K77" s="23"/>
      <c r="L77" s="24"/>
      <c r="M77" s="30" t="s">
        <v>195</v>
      </c>
      <c r="N77" s="26"/>
      <c r="O77" s="26"/>
      <c r="P77" s="384"/>
      <c r="Q77" s="384"/>
      <c r="R77" s="26"/>
      <c r="S77" s="26"/>
      <c r="T77" s="38"/>
      <c r="V77" t="s">
        <v>196</v>
      </c>
      <c r="W77">
        <v>0</v>
      </c>
    </row>
    <row r="78" spans="1:23" ht="21" customHeight="1">
      <c r="A78" s="9"/>
      <c r="B78" s="5">
        <v>1</v>
      </c>
      <c r="C78" s="2"/>
      <c r="D78" s="5">
        <v>0</v>
      </c>
      <c r="E78" s="11">
        <v>2010705</v>
      </c>
      <c r="F78" s="10">
        <v>201</v>
      </c>
      <c r="G78" s="10">
        <v>20107</v>
      </c>
      <c r="H78" s="10">
        <v>2010705</v>
      </c>
      <c r="I78" s="10"/>
      <c r="J78" s="22"/>
      <c r="K78" s="23"/>
      <c r="L78" s="24"/>
      <c r="M78" s="30" t="s">
        <v>197</v>
      </c>
      <c r="N78" s="26"/>
      <c r="O78" s="26"/>
      <c r="P78" s="384"/>
      <c r="Q78" s="384"/>
      <c r="R78" s="26"/>
      <c r="S78" s="26"/>
      <c r="T78" s="38"/>
      <c r="V78" t="s">
        <v>198</v>
      </c>
      <c r="W78">
        <v>0</v>
      </c>
    </row>
    <row r="79" spans="1:23" ht="21" customHeight="1">
      <c r="A79" s="9"/>
      <c r="B79" s="5">
        <v>1</v>
      </c>
      <c r="C79" s="2"/>
      <c r="D79" s="5">
        <v>0</v>
      </c>
      <c r="E79" s="11">
        <v>2010706</v>
      </c>
      <c r="F79" s="10">
        <v>201</v>
      </c>
      <c r="G79" s="10">
        <v>20107</v>
      </c>
      <c r="H79" s="10">
        <v>2010706</v>
      </c>
      <c r="I79" s="10"/>
      <c r="J79" s="22"/>
      <c r="K79" s="23"/>
      <c r="L79" s="24"/>
      <c r="M79" s="30" t="s">
        <v>199</v>
      </c>
      <c r="N79" s="26">
        <v>670</v>
      </c>
      <c r="O79" s="26"/>
      <c r="P79" s="384"/>
      <c r="Q79" s="384"/>
      <c r="R79" s="26"/>
      <c r="S79" s="26"/>
      <c r="T79" s="38"/>
      <c r="V79" t="s">
        <v>200</v>
      </c>
      <c r="W79">
        <v>670</v>
      </c>
    </row>
    <row r="80" spans="1:23" ht="21" customHeight="1">
      <c r="A80" s="9"/>
      <c r="B80" s="5">
        <v>1</v>
      </c>
      <c r="C80" s="2"/>
      <c r="D80" s="5">
        <v>0</v>
      </c>
      <c r="E80" s="11">
        <v>2010707</v>
      </c>
      <c r="F80" s="10">
        <v>201</v>
      </c>
      <c r="G80" s="10">
        <v>20107</v>
      </c>
      <c r="H80" s="10">
        <v>2010707</v>
      </c>
      <c r="I80" s="10"/>
      <c r="J80" s="22"/>
      <c r="K80" s="23"/>
      <c r="L80" s="24"/>
      <c r="M80" s="30" t="s">
        <v>201</v>
      </c>
      <c r="N80" s="26"/>
      <c r="O80" s="26"/>
      <c r="P80" s="384"/>
      <c r="Q80" s="384"/>
      <c r="R80" s="26"/>
      <c r="S80" s="26"/>
      <c r="T80" s="38"/>
      <c r="V80" t="s">
        <v>202</v>
      </c>
      <c r="W80">
        <v>0</v>
      </c>
    </row>
    <row r="81" spans="1:23" ht="21" customHeight="1">
      <c r="A81" s="9"/>
      <c r="B81" s="5"/>
      <c r="C81" s="2"/>
      <c r="D81" s="5"/>
      <c r="F81" s="10"/>
      <c r="G81" s="10"/>
      <c r="H81" s="10"/>
      <c r="I81" s="10"/>
      <c r="J81" s="22"/>
      <c r="K81" s="23"/>
      <c r="L81" s="24"/>
      <c r="M81" s="30" t="s">
        <v>203</v>
      </c>
      <c r="N81" s="26"/>
      <c r="O81" s="26"/>
      <c r="P81" s="384"/>
      <c r="Q81" s="384"/>
      <c r="R81" s="26"/>
      <c r="S81" s="26"/>
      <c r="T81" s="38"/>
      <c r="V81" t="s">
        <v>204</v>
      </c>
      <c r="W81">
        <v>0</v>
      </c>
    </row>
    <row r="82" spans="1:23" ht="21" customHeight="1">
      <c r="A82" s="9"/>
      <c r="B82" s="5">
        <v>1</v>
      </c>
      <c r="C82" s="2"/>
      <c r="D82" s="5">
        <v>0</v>
      </c>
      <c r="E82" s="11">
        <v>2010709</v>
      </c>
      <c r="F82" s="10">
        <v>201</v>
      </c>
      <c r="G82" s="10">
        <v>20107</v>
      </c>
      <c r="H82" s="10">
        <v>2010709</v>
      </c>
      <c r="I82" s="10"/>
      <c r="J82" s="22"/>
      <c r="K82" s="23"/>
      <c r="L82" s="24"/>
      <c r="M82" s="30" t="s">
        <v>187</v>
      </c>
      <c r="N82" s="26"/>
      <c r="O82" s="26"/>
      <c r="P82" s="384"/>
      <c r="Q82" s="384"/>
      <c r="R82" s="26"/>
      <c r="S82" s="26"/>
      <c r="T82" s="38"/>
      <c r="V82" t="s">
        <v>188</v>
      </c>
      <c r="W82">
        <v>0</v>
      </c>
    </row>
    <row r="83" spans="1:23" ht="21" customHeight="1">
      <c r="A83" s="9"/>
      <c r="B83" s="5"/>
      <c r="C83" s="2"/>
      <c r="D83" s="5"/>
      <c r="F83" s="10"/>
      <c r="G83" s="10"/>
      <c r="H83" s="10"/>
      <c r="I83" s="10"/>
      <c r="J83" s="22"/>
      <c r="K83" s="23"/>
      <c r="L83" s="24"/>
      <c r="M83" s="30" t="s">
        <v>146</v>
      </c>
      <c r="N83" s="26"/>
      <c r="O83" s="26"/>
      <c r="P83" s="384"/>
      <c r="Q83" s="384"/>
      <c r="R83" s="26"/>
      <c r="S83" s="26"/>
      <c r="T83" s="38"/>
      <c r="V83" t="s">
        <v>116</v>
      </c>
      <c r="W83">
        <v>0</v>
      </c>
    </row>
    <row r="84" spans="1:23" ht="21" customHeight="1">
      <c r="A84" s="9"/>
      <c r="B84" s="5">
        <v>1</v>
      </c>
      <c r="C84" s="2"/>
      <c r="D84" s="5">
        <v>0</v>
      </c>
      <c r="E84" s="11">
        <v>2010799</v>
      </c>
      <c r="F84" s="10">
        <v>201</v>
      </c>
      <c r="G84" s="10">
        <v>20107</v>
      </c>
      <c r="H84" s="10">
        <v>2010799</v>
      </c>
      <c r="I84" s="10"/>
      <c r="J84" s="22"/>
      <c r="K84" s="23"/>
      <c r="L84" s="24"/>
      <c r="M84" s="30" t="s">
        <v>205</v>
      </c>
      <c r="N84" s="26"/>
      <c r="O84" s="26"/>
      <c r="P84" s="384"/>
      <c r="Q84" s="384"/>
      <c r="R84" s="26"/>
      <c r="S84" s="26"/>
      <c r="T84" s="38"/>
      <c r="V84" t="s">
        <v>206</v>
      </c>
      <c r="W84">
        <v>0</v>
      </c>
    </row>
    <row r="85" spans="1:23" ht="21" customHeight="1">
      <c r="A85" s="9"/>
      <c r="B85" s="5">
        <v>1</v>
      </c>
      <c r="C85" s="2"/>
      <c r="D85" s="5">
        <v>0</v>
      </c>
      <c r="E85" s="11">
        <v>20108</v>
      </c>
      <c r="F85" s="10"/>
      <c r="G85" s="10">
        <v>20108</v>
      </c>
      <c r="H85" s="10"/>
      <c r="I85" s="10"/>
      <c r="J85" s="22"/>
      <c r="K85" s="23"/>
      <c r="L85" s="24"/>
      <c r="M85" s="30" t="s">
        <v>207</v>
      </c>
      <c r="N85" s="26">
        <f>SUM(N86:N93)</f>
        <v>3230</v>
      </c>
      <c r="O85" s="26"/>
      <c r="P85" s="384"/>
      <c r="Q85" s="384"/>
      <c r="R85" s="26"/>
      <c r="S85" s="26"/>
      <c r="T85" s="38"/>
      <c r="V85" t="s">
        <v>208</v>
      </c>
      <c r="W85">
        <v>3230</v>
      </c>
    </row>
    <row r="86" spans="1:23" ht="21" customHeight="1">
      <c r="A86" s="9"/>
      <c r="B86" s="5">
        <v>1</v>
      </c>
      <c r="C86" s="2"/>
      <c r="D86" s="5">
        <v>0</v>
      </c>
      <c r="E86" s="11">
        <v>2010801</v>
      </c>
      <c r="F86" s="10">
        <v>201</v>
      </c>
      <c r="G86" s="10">
        <v>20108</v>
      </c>
      <c r="H86" s="10">
        <v>2010801</v>
      </c>
      <c r="I86" s="10"/>
      <c r="J86" s="22"/>
      <c r="K86" s="23"/>
      <c r="L86" s="24"/>
      <c r="M86" s="30" t="s">
        <v>131</v>
      </c>
      <c r="N86" s="26">
        <v>1649</v>
      </c>
      <c r="O86" s="26"/>
      <c r="P86" s="384"/>
      <c r="Q86" s="384"/>
      <c r="R86" s="26"/>
      <c r="S86" s="26"/>
      <c r="T86" s="38"/>
      <c r="V86" t="s">
        <v>98</v>
      </c>
      <c r="W86">
        <v>1649</v>
      </c>
    </row>
    <row r="87" spans="1:23" ht="21" customHeight="1">
      <c r="A87" s="9"/>
      <c r="B87" s="5">
        <v>1</v>
      </c>
      <c r="C87" s="2"/>
      <c r="D87" s="5">
        <v>0</v>
      </c>
      <c r="E87" s="11">
        <v>2010802</v>
      </c>
      <c r="F87" s="10">
        <v>201</v>
      </c>
      <c r="G87" s="10">
        <v>20108</v>
      </c>
      <c r="H87" s="10">
        <v>2010802</v>
      </c>
      <c r="I87" s="10"/>
      <c r="J87" s="22"/>
      <c r="K87" s="23"/>
      <c r="L87" s="24"/>
      <c r="M87" s="30" t="s">
        <v>132</v>
      </c>
      <c r="N87" s="26"/>
      <c r="O87" s="26"/>
      <c r="P87" s="384"/>
      <c r="Q87" s="384"/>
      <c r="R87" s="26"/>
      <c r="S87" s="26"/>
      <c r="T87" s="38"/>
      <c r="V87" t="s">
        <v>100</v>
      </c>
      <c r="W87">
        <v>0</v>
      </c>
    </row>
    <row r="88" spans="1:23" ht="21" customHeight="1">
      <c r="A88" s="9"/>
      <c r="B88" s="5"/>
      <c r="C88" s="2"/>
      <c r="D88" s="5"/>
      <c r="F88" s="10"/>
      <c r="G88" s="10"/>
      <c r="H88" s="10"/>
      <c r="I88" s="10"/>
      <c r="J88" s="22"/>
      <c r="K88" s="23"/>
      <c r="L88" s="24"/>
      <c r="M88" s="30" t="s">
        <v>133</v>
      </c>
      <c r="N88" s="26"/>
      <c r="O88" s="26"/>
      <c r="P88" s="384"/>
      <c r="Q88" s="384"/>
      <c r="R88" s="26"/>
      <c r="S88" s="26"/>
      <c r="T88" s="38"/>
      <c r="V88" t="s">
        <v>102</v>
      </c>
      <c r="W88">
        <v>0</v>
      </c>
    </row>
    <row r="89" spans="1:23" ht="21" customHeight="1">
      <c r="A89" s="9"/>
      <c r="B89" s="5">
        <v>1</v>
      </c>
      <c r="C89" s="2"/>
      <c r="D89" s="5">
        <v>0</v>
      </c>
      <c r="E89" s="11">
        <v>2010804</v>
      </c>
      <c r="F89" s="10">
        <v>201</v>
      </c>
      <c r="G89" s="10">
        <v>20108</v>
      </c>
      <c r="H89" s="10">
        <v>2010804</v>
      </c>
      <c r="I89" s="10"/>
      <c r="J89" s="22"/>
      <c r="K89" s="23"/>
      <c r="L89" s="24"/>
      <c r="M89" s="30" t="s">
        <v>209</v>
      </c>
      <c r="N89" s="26">
        <v>1060</v>
      </c>
      <c r="O89" s="26"/>
      <c r="P89" s="384"/>
      <c r="Q89" s="384"/>
      <c r="R89" s="26"/>
      <c r="S89" s="26"/>
      <c r="T89" s="38"/>
      <c r="V89" t="s">
        <v>210</v>
      </c>
      <c r="W89">
        <v>1060</v>
      </c>
    </row>
    <row r="90" spans="1:23" ht="21" customHeight="1">
      <c r="A90" s="9"/>
      <c r="B90" s="5">
        <v>1</v>
      </c>
      <c r="C90" s="2"/>
      <c r="D90" s="5">
        <v>0</v>
      </c>
      <c r="E90" s="11">
        <v>2010805</v>
      </c>
      <c r="F90" s="10">
        <v>201</v>
      </c>
      <c r="G90" s="10">
        <v>20108</v>
      </c>
      <c r="H90" s="10">
        <v>2010805</v>
      </c>
      <c r="I90" s="10"/>
      <c r="J90" s="22"/>
      <c r="K90" s="23"/>
      <c r="L90" s="24"/>
      <c r="M90" s="30" t="s">
        <v>211</v>
      </c>
      <c r="N90" s="26"/>
      <c r="O90" s="26"/>
      <c r="P90" s="384"/>
      <c r="Q90" s="384"/>
      <c r="R90" s="26"/>
      <c r="S90" s="26"/>
      <c r="T90" s="38"/>
      <c r="V90" t="s">
        <v>212</v>
      </c>
      <c r="W90">
        <v>0</v>
      </c>
    </row>
    <row r="91" spans="1:23" ht="21" customHeight="1">
      <c r="A91" s="9"/>
      <c r="B91" s="5">
        <v>1</v>
      </c>
      <c r="C91" s="2"/>
      <c r="D91" s="5">
        <v>0</v>
      </c>
      <c r="E91" s="11">
        <v>2010806</v>
      </c>
      <c r="F91" s="10">
        <v>201</v>
      </c>
      <c r="G91" s="10">
        <v>20108</v>
      </c>
      <c r="H91" s="10">
        <v>2010806</v>
      </c>
      <c r="I91" s="10"/>
      <c r="J91" s="22"/>
      <c r="K91" s="23"/>
      <c r="L91" s="24"/>
      <c r="M91" s="30" t="s">
        <v>187</v>
      </c>
      <c r="N91" s="26"/>
      <c r="O91" s="26"/>
      <c r="P91" s="384"/>
      <c r="Q91" s="384"/>
      <c r="R91" s="26"/>
      <c r="S91" s="26"/>
      <c r="T91" s="38"/>
      <c r="V91" t="s">
        <v>188</v>
      </c>
      <c r="W91">
        <v>0</v>
      </c>
    </row>
    <row r="92" spans="1:23" ht="21" customHeight="1">
      <c r="A92" s="9"/>
      <c r="B92" s="5">
        <v>1</v>
      </c>
      <c r="C92" s="2"/>
      <c r="D92" s="5">
        <v>0</v>
      </c>
      <c r="E92" s="11">
        <v>2010850</v>
      </c>
      <c r="F92" s="10">
        <v>201</v>
      </c>
      <c r="G92" s="10">
        <v>20108</v>
      </c>
      <c r="H92" s="10">
        <v>2010850</v>
      </c>
      <c r="I92" s="10"/>
      <c r="J92" s="22"/>
      <c r="K92" s="23"/>
      <c r="L92" s="24"/>
      <c r="M92" s="30" t="s">
        <v>146</v>
      </c>
      <c r="N92" s="26">
        <v>521</v>
      </c>
      <c r="O92" s="26"/>
      <c r="P92" s="384"/>
      <c r="Q92" s="384"/>
      <c r="R92" s="26"/>
      <c r="S92" s="26"/>
      <c r="T92" s="38"/>
      <c r="V92" t="s">
        <v>116</v>
      </c>
      <c r="W92">
        <v>521</v>
      </c>
    </row>
    <row r="93" spans="1:23" ht="21" customHeight="1">
      <c r="A93" s="9"/>
      <c r="B93" s="5">
        <v>1</v>
      </c>
      <c r="C93" s="2"/>
      <c r="D93" s="5">
        <v>0</v>
      </c>
      <c r="E93" s="11">
        <v>2010899</v>
      </c>
      <c r="F93" s="10">
        <v>201</v>
      </c>
      <c r="G93" s="10">
        <v>20108</v>
      </c>
      <c r="H93" s="10">
        <v>2010899</v>
      </c>
      <c r="I93" s="10"/>
      <c r="J93" s="22"/>
      <c r="K93" s="23"/>
      <c r="L93" s="24"/>
      <c r="M93" s="30" t="s">
        <v>213</v>
      </c>
      <c r="N93" s="26"/>
      <c r="O93" s="26"/>
      <c r="P93" s="384"/>
      <c r="Q93" s="384"/>
      <c r="R93" s="26"/>
      <c r="S93" s="26"/>
      <c r="T93" s="38"/>
      <c r="V93" t="s">
        <v>214</v>
      </c>
      <c r="W93">
        <v>0</v>
      </c>
    </row>
    <row r="94" spans="1:23" ht="21" customHeight="1">
      <c r="A94" s="9"/>
      <c r="B94" s="5">
        <v>1</v>
      </c>
      <c r="C94" s="2"/>
      <c r="D94" s="5">
        <v>0</v>
      </c>
      <c r="E94" s="11">
        <v>20110</v>
      </c>
      <c r="F94" s="10"/>
      <c r="G94" s="10">
        <v>20110</v>
      </c>
      <c r="H94" s="10"/>
      <c r="I94" s="10"/>
      <c r="J94" s="22"/>
      <c r="K94" s="23"/>
      <c r="L94" s="24"/>
      <c r="M94" s="30" t="s">
        <v>215</v>
      </c>
      <c r="N94" s="26">
        <f>SUM(N95:N108)</f>
        <v>2951</v>
      </c>
      <c r="O94" s="26"/>
      <c r="P94" s="384"/>
      <c r="Q94" s="384"/>
      <c r="R94" s="26"/>
      <c r="S94" s="26"/>
      <c r="T94" s="38"/>
      <c r="V94" t="s">
        <v>216</v>
      </c>
      <c r="W94">
        <v>2951</v>
      </c>
    </row>
    <row r="95" spans="1:23" ht="21" customHeight="1">
      <c r="A95" s="9"/>
      <c r="B95" s="5">
        <v>1</v>
      </c>
      <c r="C95" s="2"/>
      <c r="D95" s="5">
        <v>0</v>
      </c>
      <c r="E95" s="11">
        <v>2011001</v>
      </c>
      <c r="F95" s="10">
        <v>201</v>
      </c>
      <c r="G95" s="10">
        <v>20110</v>
      </c>
      <c r="H95" s="10">
        <v>2011001</v>
      </c>
      <c r="I95" s="10"/>
      <c r="J95" s="22"/>
      <c r="K95" s="23"/>
      <c r="L95" s="24"/>
      <c r="M95" s="30" t="s">
        <v>131</v>
      </c>
      <c r="N95" s="26"/>
      <c r="O95" s="26"/>
      <c r="P95" s="384"/>
      <c r="Q95" s="384"/>
      <c r="R95" s="26"/>
      <c r="S95" s="26"/>
      <c r="T95" s="38"/>
      <c r="V95" t="s">
        <v>98</v>
      </c>
      <c r="W95">
        <v>0</v>
      </c>
    </row>
    <row r="96" spans="1:23" ht="21" customHeight="1">
      <c r="A96" s="9"/>
      <c r="B96" s="5"/>
      <c r="C96" s="2"/>
      <c r="D96" s="5"/>
      <c r="F96" s="10"/>
      <c r="G96" s="10"/>
      <c r="H96" s="10"/>
      <c r="I96" s="10"/>
      <c r="J96" s="22"/>
      <c r="K96" s="23"/>
      <c r="L96" s="24"/>
      <c r="M96" s="30" t="s">
        <v>132</v>
      </c>
      <c r="N96" s="26">
        <v>420</v>
      </c>
      <c r="O96" s="26"/>
      <c r="P96" s="384"/>
      <c r="Q96" s="384"/>
      <c r="R96" s="26"/>
      <c r="S96" s="26"/>
      <c r="T96" s="38"/>
      <c r="V96" t="s">
        <v>100</v>
      </c>
      <c r="W96">
        <v>420</v>
      </c>
    </row>
    <row r="97" spans="1:23" ht="21" customHeight="1">
      <c r="A97" s="9"/>
      <c r="B97" s="5"/>
      <c r="C97" s="2"/>
      <c r="D97" s="5"/>
      <c r="F97" s="10"/>
      <c r="G97" s="10"/>
      <c r="H97" s="10"/>
      <c r="I97" s="10"/>
      <c r="J97" s="22"/>
      <c r="K97" s="23"/>
      <c r="L97" s="24"/>
      <c r="M97" s="30" t="s">
        <v>133</v>
      </c>
      <c r="N97" s="26"/>
      <c r="O97" s="26"/>
      <c r="P97" s="384"/>
      <c r="Q97" s="384"/>
      <c r="R97" s="26"/>
      <c r="S97" s="26"/>
      <c r="T97" s="38"/>
      <c r="V97" t="s">
        <v>102</v>
      </c>
      <c r="W97">
        <v>0</v>
      </c>
    </row>
    <row r="98" spans="1:23" ht="21" customHeight="1">
      <c r="A98" s="9"/>
      <c r="B98" s="5">
        <v>1</v>
      </c>
      <c r="C98" s="2"/>
      <c r="D98" s="5">
        <v>0</v>
      </c>
      <c r="E98" s="11">
        <v>2011004</v>
      </c>
      <c r="F98" s="10">
        <v>201</v>
      </c>
      <c r="G98" s="10">
        <v>20110</v>
      </c>
      <c r="H98" s="10">
        <v>2011004</v>
      </c>
      <c r="I98" s="10"/>
      <c r="J98" s="22"/>
      <c r="K98" s="23"/>
      <c r="L98" s="24"/>
      <c r="M98" s="30" t="s">
        <v>217</v>
      </c>
      <c r="N98" s="26"/>
      <c r="O98" s="26"/>
      <c r="P98" s="384"/>
      <c r="Q98" s="384"/>
      <c r="R98" s="26"/>
      <c r="S98" s="26"/>
      <c r="T98" s="38"/>
      <c r="V98" t="s">
        <v>218</v>
      </c>
      <c r="W98">
        <v>0</v>
      </c>
    </row>
    <row r="99" spans="1:23" ht="21" customHeight="1">
      <c r="A99" s="9"/>
      <c r="B99" s="5"/>
      <c r="C99" s="2"/>
      <c r="D99" s="5"/>
      <c r="F99" s="10"/>
      <c r="G99" s="10"/>
      <c r="H99" s="10"/>
      <c r="I99" s="10"/>
      <c r="J99" s="22"/>
      <c r="K99" s="23"/>
      <c r="L99" s="24"/>
      <c r="M99" s="30" t="s">
        <v>219</v>
      </c>
      <c r="N99" s="26"/>
      <c r="O99" s="26"/>
      <c r="P99" s="384"/>
      <c r="Q99" s="384"/>
      <c r="R99" s="26"/>
      <c r="S99" s="26"/>
      <c r="T99" s="38"/>
      <c r="V99" t="s">
        <v>220</v>
      </c>
      <c r="W99">
        <v>0</v>
      </c>
    </row>
    <row r="100" spans="1:23" ht="21" customHeight="1">
      <c r="A100" s="9"/>
      <c r="B100" s="5">
        <v>1</v>
      </c>
      <c r="C100" s="2"/>
      <c r="D100" s="5">
        <v>0</v>
      </c>
      <c r="E100" s="11">
        <v>2011006</v>
      </c>
      <c r="F100" s="10">
        <v>201</v>
      </c>
      <c r="G100" s="10">
        <v>20110</v>
      </c>
      <c r="H100" s="10">
        <v>2011006</v>
      </c>
      <c r="I100" s="10"/>
      <c r="J100" s="22"/>
      <c r="K100" s="23"/>
      <c r="L100" s="24"/>
      <c r="M100" s="30" t="s">
        <v>221</v>
      </c>
      <c r="N100" s="26">
        <v>1191</v>
      </c>
      <c r="O100" s="26"/>
      <c r="P100" s="384"/>
      <c r="Q100" s="384"/>
      <c r="R100" s="26"/>
      <c r="S100" s="26"/>
      <c r="T100" s="38"/>
      <c r="V100" t="s">
        <v>222</v>
      </c>
      <c r="W100">
        <v>1191</v>
      </c>
    </row>
    <row r="101" spans="1:23" ht="21" customHeight="1">
      <c r="A101" s="9"/>
      <c r="B101" s="5">
        <v>1</v>
      </c>
      <c r="C101" s="2"/>
      <c r="D101" s="5">
        <v>0</v>
      </c>
      <c r="E101" s="11">
        <v>2011007</v>
      </c>
      <c r="F101" s="10">
        <v>201</v>
      </c>
      <c r="G101" s="10">
        <v>20110</v>
      </c>
      <c r="H101" s="10">
        <v>2011007</v>
      </c>
      <c r="I101" s="10"/>
      <c r="J101" s="22"/>
      <c r="K101" s="23"/>
      <c r="L101" s="24"/>
      <c r="M101" s="30" t="s">
        <v>223</v>
      </c>
      <c r="N101" s="26"/>
      <c r="O101" s="26"/>
      <c r="P101" s="384"/>
      <c r="Q101" s="384"/>
      <c r="R101" s="26"/>
      <c r="S101" s="26"/>
      <c r="T101" s="38"/>
      <c r="V101" t="s">
        <v>224</v>
      </c>
      <c r="W101">
        <v>0</v>
      </c>
    </row>
    <row r="102" spans="1:23" ht="21" customHeight="1">
      <c r="A102" s="9"/>
      <c r="B102" s="5">
        <v>1</v>
      </c>
      <c r="C102" s="2"/>
      <c r="D102" s="5">
        <v>0</v>
      </c>
      <c r="E102" s="11">
        <v>2011008</v>
      </c>
      <c r="F102" s="10">
        <v>201</v>
      </c>
      <c r="G102" s="10">
        <v>20110</v>
      </c>
      <c r="H102" s="10">
        <v>2011008</v>
      </c>
      <c r="I102" s="10"/>
      <c r="J102" s="22"/>
      <c r="K102" s="23"/>
      <c r="L102" s="24"/>
      <c r="M102" s="30" t="s">
        <v>225</v>
      </c>
      <c r="N102" s="26">
        <v>667</v>
      </c>
      <c r="O102" s="26"/>
      <c r="P102" s="384"/>
      <c r="Q102" s="384"/>
      <c r="R102" s="26"/>
      <c r="S102" s="26"/>
      <c r="T102" s="38"/>
      <c r="V102" t="s">
        <v>226</v>
      </c>
      <c r="W102">
        <v>667</v>
      </c>
    </row>
    <row r="103" spans="1:23" ht="21" customHeight="1">
      <c r="A103" s="9"/>
      <c r="B103" s="5"/>
      <c r="C103" s="2"/>
      <c r="D103" s="5"/>
      <c r="F103" s="10"/>
      <c r="G103" s="10"/>
      <c r="H103" s="10"/>
      <c r="I103" s="10"/>
      <c r="J103" s="22"/>
      <c r="K103" s="23"/>
      <c r="L103" s="24"/>
      <c r="M103" s="30" t="s">
        <v>227</v>
      </c>
      <c r="N103" s="26"/>
      <c r="O103" s="26"/>
      <c r="P103" s="384"/>
      <c r="Q103" s="384"/>
      <c r="R103" s="26"/>
      <c r="S103" s="26"/>
      <c r="T103" s="38"/>
      <c r="V103" t="s">
        <v>228</v>
      </c>
      <c r="W103">
        <v>0</v>
      </c>
    </row>
    <row r="104" spans="1:23" ht="21" customHeight="1">
      <c r="A104" s="9"/>
      <c r="B104" s="5">
        <v>1</v>
      </c>
      <c r="C104" s="2"/>
      <c r="D104" s="5">
        <v>0</v>
      </c>
      <c r="E104" s="11">
        <v>2011010</v>
      </c>
      <c r="F104" s="10">
        <v>201</v>
      </c>
      <c r="G104" s="10">
        <v>20110</v>
      </c>
      <c r="H104" s="10">
        <v>2011010</v>
      </c>
      <c r="I104" s="10"/>
      <c r="J104" s="22"/>
      <c r="K104" s="23"/>
      <c r="L104" s="24"/>
      <c r="M104" s="30" t="s">
        <v>229</v>
      </c>
      <c r="N104" s="26"/>
      <c r="O104" s="26"/>
      <c r="P104" s="384"/>
      <c r="Q104" s="384"/>
      <c r="R104" s="26"/>
      <c r="S104" s="26"/>
      <c r="T104" s="38"/>
      <c r="V104" t="s">
        <v>230</v>
      </c>
      <c r="W104">
        <v>0</v>
      </c>
    </row>
    <row r="105" spans="1:23" ht="21" customHeight="1">
      <c r="A105" s="9"/>
      <c r="B105" s="5"/>
      <c r="C105" s="2"/>
      <c r="D105" s="5"/>
      <c r="F105" s="10"/>
      <c r="G105" s="10"/>
      <c r="H105" s="10"/>
      <c r="I105" s="10"/>
      <c r="J105" s="22"/>
      <c r="K105" s="23"/>
      <c r="L105" s="24"/>
      <c r="M105" s="30" t="s">
        <v>231</v>
      </c>
      <c r="N105" s="26">
        <v>318</v>
      </c>
      <c r="O105" s="26"/>
      <c r="P105" s="384"/>
      <c r="Q105" s="384"/>
      <c r="R105" s="26"/>
      <c r="S105" s="26"/>
      <c r="T105" s="38"/>
      <c r="V105" t="s">
        <v>232</v>
      </c>
      <c r="W105">
        <v>318</v>
      </c>
    </row>
    <row r="106" spans="1:23" ht="21" customHeight="1">
      <c r="A106" s="9"/>
      <c r="B106" s="5"/>
      <c r="C106" s="2"/>
      <c r="D106" s="5"/>
      <c r="F106" s="10"/>
      <c r="G106" s="10"/>
      <c r="H106" s="10"/>
      <c r="I106" s="10"/>
      <c r="J106" s="22"/>
      <c r="K106" s="23"/>
      <c r="L106" s="24"/>
      <c r="M106" s="30" t="s">
        <v>233</v>
      </c>
      <c r="N106" s="26"/>
      <c r="O106" s="26"/>
      <c r="P106" s="384"/>
      <c r="Q106" s="384"/>
      <c r="R106" s="26"/>
      <c r="S106" s="26"/>
      <c r="T106" s="38"/>
      <c r="V106" t="s">
        <v>234</v>
      </c>
      <c r="W106">
        <v>0</v>
      </c>
    </row>
    <row r="107" spans="1:23" ht="21" customHeight="1">
      <c r="A107" s="9"/>
      <c r="B107" s="5">
        <v>1</v>
      </c>
      <c r="C107" s="2"/>
      <c r="D107" s="5">
        <v>0</v>
      </c>
      <c r="E107" s="11">
        <v>2011050</v>
      </c>
      <c r="F107" s="10">
        <v>201</v>
      </c>
      <c r="G107" s="10">
        <v>20110</v>
      </c>
      <c r="H107" s="10">
        <v>2011050</v>
      </c>
      <c r="I107" s="10"/>
      <c r="J107" s="22"/>
      <c r="K107" s="23"/>
      <c r="L107" s="24"/>
      <c r="M107" s="30" t="s">
        <v>146</v>
      </c>
      <c r="N107" s="26"/>
      <c r="O107" s="26"/>
      <c r="P107" s="384"/>
      <c r="Q107" s="384"/>
      <c r="R107" s="26"/>
      <c r="S107" s="26"/>
      <c r="T107" s="38"/>
      <c r="V107" t="s">
        <v>116</v>
      </c>
      <c r="W107">
        <v>0</v>
      </c>
    </row>
    <row r="108" spans="1:23" ht="21" customHeight="1">
      <c r="A108" s="9"/>
      <c r="B108" s="5">
        <v>1</v>
      </c>
      <c r="C108" s="2"/>
      <c r="D108" s="5">
        <v>0</v>
      </c>
      <c r="E108" s="11">
        <v>2011099</v>
      </c>
      <c r="F108" s="10">
        <v>201</v>
      </c>
      <c r="G108" s="10">
        <v>20110</v>
      </c>
      <c r="H108" s="10">
        <v>2011099</v>
      </c>
      <c r="I108" s="10"/>
      <c r="J108" s="22"/>
      <c r="K108" s="23"/>
      <c r="L108" s="24"/>
      <c r="M108" s="30" t="s">
        <v>235</v>
      </c>
      <c r="N108" s="26">
        <v>355</v>
      </c>
      <c r="O108" s="26"/>
      <c r="P108" s="384"/>
      <c r="Q108" s="384"/>
      <c r="R108" s="26"/>
      <c r="S108" s="26"/>
      <c r="T108" s="38"/>
      <c r="V108" t="s">
        <v>236</v>
      </c>
      <c r="W108">
        <v>355</v>
      </c>
    </row>
    <row r="109" spans="1:23" ht="21" customHeight="1">
      <c r="A109" s="9"/>
      <c r="B109" s="5"/>
      <c r="C109" s="2"/>
      <c r="D109" s="5"/>
      <c r="F109" s="10"/>
      <c r="G109" s="10"/>
      <c r="H109" s="10"/>
      <c r="I109" s="10"/>
      <c r="J109" s="22"/>
      <c r="K109" s="23"/>
      <c r="L109" s="24"/>
      <c r="M109" s="39" t="s">
        <v>237</v>
      </c>
      <c r="N109" s="26">
        <f>SUM(N110:N117)</f>
        <v>3389</v>
      </c>
      <c r="O109" s="26"/>
      <c r="P109" s="384"/>
      <c r="Q109" s="384"/>
      <c r="R109" s="26"/>
      <c r="S109" s="26"/>
      <c r="T109" s="38"/>
      <c r="V109" t="s">
        <v>238</v>
      </c>
      <c r="W109">
        <v>3389</v>
      </c>
    </row>
    <row r="110" spans="1:23" ht="21" customHeight="1">
      <c r="A110" s="9"/>
      <c r="B110" s="5"/>
      <c r="C110" s="2"/>
      <c r="D110" s="5"/>
      <c r="F110" s="10"/>
      <c r="G110" s="10"/>
      <c r="H110" s="10"/>
      <c r="I110" s="10"/>
      <c r="J110" s="22"/>
      <c r="K110" s="23"/>
      <c r="L110" s="24"/>
      <c r="M110" s="39" t="s">
        <v>131</v>
      </c>
      <c r="N110" s="26">
        <v>2278</v>
      </c>
      <c r="O110" s="26"/>
      <c r="P110" s="384"/>
      <c r="Q110" s="384"/>
      <c r="R110" s="26"/>
      <c r="S110" s="26"/>
      <c r="T110" s="38"/>
      <c r="V110" t="s">
        <v>98</v>
      </c>
      <c r="W110">
        <v>2278</v>
      </c>
    </row>
    <row r="111" spans="1:23" ht="21" customHeight="1">
      <c r="A111" s="9"/>
      <c r="B111" s="5"/>
      <c r="C111" s="2"/>
      <c r="D111" s="5"/>
      <c r="F111" s="10"/>
      <c r="G111" s="10"/>
      <c r="H111" s="10"/>
      <c r="I111" s="10"/>
      <c r="J111" s="22"/>
      <c r="K111" s="23"/>
      <c r="L111" s="24"/>
      <c r="M111" s="39" t="s">
        <v>132</v>
      </c>
      <c r="N111" s="26">
        <v>1040</v>
      </c>
      <c r="O111" s="26"/>
      <c r="P111" s="384"/>
      <c r="Q111" s="384"/>
      <c r="R111" s="26"/>
      <c r="S111" s="26"/>
      <c r="T111" s="38"/>
      <c r="V111" t="s">
        <v>100</v>
      </c>
      <c r="W111">
        <v>1040</v>
      </c>
    </row>
    <row r="112" spans="1:23" ht="21" customHeight="1">
      <c r="A112" s="9"/>
      <c r="B112" s="5"/>
      <c r="C112" s="2"/>
      <c r="D112" s="5"/>
      <c r="F112" s="10"/>
      <c r="G112" s="10"/>
      <c r="H112" s="10"/>
      <c r="I112" s="10"/>
      <c r="J112" s="22"/>
      <c r="K112" s="23"/>
      <c r="L112" s="24"/>
      <c r="M112" s="39" t="s">
        <v>133</v>
      </c>
      <c r="N112" s="26"/>
      <c r="O112" s="26"/>
      <c r="P112" s="384"/>
      <c r="Q112" s="384"/>
      <c r="R112" s="26"/>
      <c r="S112" s="26"/>
      <c r="T112" s="38"/>
      <c r="V112" t="s">
        <v>102</v>
      </c>
      <c r="W112">
        <v>0</v>
      </c>
    </row>
    <row r="113" spans="1:23" ht="21" customHeight="1">
      <c r="A113" s="9"/>
      <c r="B113" s="5"/>
      <c r="C113" s="2"/>
      <c r="D113" s="5"/>
      <c r="F113" s="10"/>
      <c r="G113" s="10"/>
      <c r="H113" s="10"/>
      <c r="I113" s="10"/>
      <c r="J113" s="22"/>
      <c r="K113" s="23"/>
      <c r="L113" s="24"/>
      <c r="M113" s="39" t="s">
        <v>239</v>
      </c>
      <c r="N113" s="26"/>
      <c r="O113" s="26"/>
      <c r="P113" s="384"/>
      <c r="Q113" s="384"/>
      <c r="R113" s="26"/>
      <c r="S113" s="26"/>
      <c r="T113" s="38"/>
      <c r="V113" t="s">
        <v>240</v>
      </c>
      <c r="W113">
        <v>0</v>
      </c>
    </row>
    <row r="114" spans="1:23" ht="21" customHeight="1">
      <c r="A114" s="9"/>
      <c r="B114" s="5"/>
      <c r="C114" s="2"/>
      <c r="D114" s="5"/>
      <c r="F114" s="10"/>
      <c r="G114" s="10"/>
      <c r="H114" s="10"/>
      <c r="I114" s="10"/>
      <c r="J114" s="22"/>
      <c r="K114" s="23"/>
      <c r="L114" s="24"/>
      <c r="M114" s="39" t="s">
        <v>241</v>
      </c>
      <c r="N114" s="26"/>
      <c r="O114" s="26"/>
      <c r="P114" s="384"/>
      <c r="Q114" s="384"/>
      <c r="R114" s="26"/>
      <c r="S114" s="26"/>
      <c r="T114" s="38"/>
      <c r="V114" t="s">
        <v>242</v>
      </c>
      <c r="W114">
        <v>0</v>
      </c>
    </row>
    <row r="115" spans="1:23" ht="21" customHeight="1">
      <c r="A115" s="9"/>
      <c r="B115" s="5"/>
      <c r="C115" s="2"/>
      <c r="D115" s="5"/>
      <c r="F115" s="10"/>
      <c r="G115" s="10"/>
      <c r="H115" s="10"/>
      <c r="I115" s="10"/>
      <c r="J115" s="22"/>
      <c r="K115" s="23"/>
      <c r="L115" s="24"/>
      <c r="M115" s="39" t="s">
        <v>243</v>
      </c>
      <c r="N115" s="26"/>
      <c r="O115" s="26"/>
      <c r="P115" s="384"/>
      <c r="Q115" s="384"/>
      <c r="R115" s="26"/>
      <c r="S115" s="26"/>
      <c r="T115" s="38"/>
      <c r="V115" t="s">
        <v>244</v>
      </c>
      <c r="W115">
        <v>0</v>
      </c>
    </row>
    <row r="116" spans="1:23" ht="21" customHeight="1">
      <c r="A116" s="9"/>
      <c r="B116" s="5"/>
      <c r="C116" s="2"/>
      <c r="D116" s="5"/>
      <c r="F116" s="10"/>
      <c r="G116" s="10"/>
      <c r="H116" s="10"/>
      <c r="I116" s="10"/>
      <c r="J116" s="22"/>
      <c r="K116" s="23"/>
      <c r="L116" s="24"/>
      <c r="M116" s="39" t="s">
        <v>146</v>
      </c>
      <c r="N116" s="26">
        <v>71</v>
      </c>
      <c r="O116" s="26"/>
      <c r="P116" s="384"/>
      <c r="Q116" s="384"/>
      <c r="R116" s="26"/>
      <c r="S116" s="26"/>
      <c r="T116" s="38"/>
      <c r="V116" t="s">
        <v>116</v>
      </c>
      <c r="W116">
        <v>71</v>
      </c>
    </row>
    <row r="117" spans="1:23" ht="21" customHeight="1">
      <c r="A117" s="9"/>
      <c r="B117" s="5"/>
      <c r="C117" s="2"/>
      <c r="D117" s="5"/>
      <c r="F117" s="10"/>
      <c r="G117" s="10"/>
      <c r="H117" s="10"/>
      <c r="I117" s="10"/>
      <c r="J117" s="22"/>
      <c r="K117" s="23"/>
      <c r="L117" s="24"/>
      <c r="M117" s="39" t="s">
        <v>245</v>
      </c>
      <c r="N117" s="26"/>
      <c r="O117" s="26"/>
      <c r="P117" s="384"/>
      <c r="Q117" s="384"/>
      <c r="R117" s="26"/>
      <c r="S117" s="26"/>
      <c r="T117" s="38"/>
      <c r="V117" t="s">
        <v>246</v>
      </c>
      <c r="W117">
        <v>0</v>
      </c>
    </row>
    <row r="118" spans="1:23" ht="21" customHeight="1">
      <c r="A118" s="9"/>
      <c r="B118" s="5">
        <v>1</v>
      </c>
      <c r="C118" s="2"/>
      <c r="D118" s="5">
        <v>0</v>
      </c>
      <c r="E118" s="11">
        <v>20113</v>
      </c>
      <c r="F118" s="10"/>
      <c r="G118" s="10">
        <v>20113</v>
      </c>
      <c r="H118" s="10"/>
      <c r="I118" s="10"/>
      <c r="J118" s="22"/>
      <c r="K118" s="23"/>
      <c r="L118" s="24"/>
      <c r="M118" s="30" t="s">
        <v>247</v>
      </c>
      <c r="N118" s="26">
        <f>SUM(N119:N128)</f>
        <v>6225</v>
      </c>
      <c r="O118" s="26"/>
      <c r="P118" s="384"/>
      <c r="Q118" s="384"/>
      <c r="R118" s="26"/>
      <c r="S118" s="26"/>
      <c r="T118" s="38"/>
      <c r="V118" t="s">
        <v>248</v>
      </c>
      <c r="W118">
        <v>6225</v>
      </c>
    </row>
    <row r="119" spans="1:23" ht="21" customHeight="1">
      <c r="A119" s="9"/>
      <c r="B119" s="5">
        <v>1</v>
      </c>
      <c r="C119" s="2"/>
      <c r="D119" s="5">
        <v>0</v>
      </c>
      <c r="E119" s="11">
        <v>2011301</v>
      </c>
      <c r="F119" s="10">
        <v>201</v>
      </c>
      <c r="G119" s="10">
        <v>20113</v>
      </c>
      <c r="H119" s="10">
        <v>2011301</v>
      </c>
      <c r="I119" s="10"/>
      <c r="J119" s="22"/>
      <c r="K119" s="23"/>
      <c r="L119" s="24"/>
      <c r="M119" s="30" t="s">
        <v>131</v>
      </c>
      <c r="N119" s="26">
        <v>3004</v>
      </c>
      <c r="O119" s="26"/>
      <c r="P119" s="384"/>
      <c r="Q119" s="384"/>
      <c r="R119" s="26"/>
      <c r="S119" s="26"/>
      <c r="T119" s="38"/>
      <c r="V119" t="s">
        <v>98</v>
      </c>
      <c r="W119">
        <v>3004</v>
      </c>
    </row>
    <row r="120" spans="1:23" ht="21" customHeight="1">
      <c r="A120" s="9"/>
      <c r="B120" s="5">
        <v>1</v>
      </c>
      <c r="C120" s="2"/>
      <c r="D120" s="5">
        <v>0</v>
      </c>
      <c r="E120" s="11">
        <v>2011302</v>
      </c>
      <c r="F120" s="10">
        <v>201</v>
      </c>
      <c r="G120" s="10">
        <v>20113</v>
      </c>
      <c r="H120" s="10">
        <v>2011302</v>
      </c>
      <c r="I120" s="10"/>
      <c r="J120" s="22"/>
      <c r="K120" s="23"/>
      <c r="L120" s="24"/>
      <c r="M120" s="30" t="s">
        <v>132</v>
      </c>
      <c r="N120" s="26">
        <v>1297</v>
      </c>
      <c r="O120" s="26"/>
      <c r="P120" s="384"/>
      <c r="Q120" s="384"/>
      <c r="R120" s="26"/>
      <c r="S120" s="26"/>
      <c r="T120" s="38"/>
      <c r="V120" t="s">
        <v>100</v>
      </c>
      <c r="W120">
        <v>1297</v>
      </c>
    </row>
    <row r="121" spans="1:23" ht="21" customHeight="1">
      <c r="A121" s="9"/>
      <c r="B121" s="5">
        <v>1</v>
      </c>
      <c r="C121" s="2"/>
      <c r="D121" s="5"/>
      <c r="E121" s="11">
        <v>2011303</v>
      </c>
      <c r="F121" s="10">
        <v>201</v>
      </c>
      <c r="G121" s="10">
        <v>20113</v>
      </c>
      <c r="H121" s="11">
        <v>2011303</v>
      </c>
      <c r="I121" s="10" t="s">
        <v>249</v>
      </c>
      <c r="J121" s="22"/>
      <c r="K121" s="23"/>
      <c r="L121" s="24"/>
      <c r="M121" s="30" t="s">
        <v>133</v>
      </c>
      <c r="N121" s="26"/>
      <c r="O121" s="26"/>
      <c r="P121" s="384"/>
      <c r="Q121" s="384"/>
      <c r="R121" s="26"/>
      <c r="S121" s="26"/>
      <c r="T121" s="38"/>
      <c r="V121" t="s">
        <v>102</v>
      </c>
      <c r="W121">
        <v>0</v>
      </c>
    </row>
    <row r="122" spans="1:23" ht="21" customHeight="1">
      <c r="A122" s="9"/>
      <c r="B122" s="5">
        <v>1</v>
      </c>
      <c r="C122" s="2"/>
      <c r="D122" s="5">
        <v>0</v>
      </c>
      <c r="E122" s="11">
        <v>2011304</v>
      </c>
      <c r="F122" s="10">
        <v>201</v>
      </c>
      <c r="G122" s="10">
        <v>20113</v>
      </c>
      <c r="H122" s="10">
        <v>2011304</v>
      </c>
      <c r="I122" s="10"/>
      <c r="J122" s="22"/>
      <c r="K122" s="23"/>
      <c r="L122" s="24"/>
      <c r="M122" s="30" t="s">
        <v>250</v>
      </c>
      <c r="N122" s="26"/>
      <c r="O122" s="26"/>
      <c r="P122" s="384"/>
      <c r="Q122" s="384"/>
      <c r="R122" s="26"/>
      <c r="S122" s="26"/>
      <c r="T122" s="38"/>
      <c r="V122" t="s">
        <v>251</v>
      </c>
      <c r="W122">
        <v>0</v>
      </c>
    </row>
    <row r="123" spans="1:23" ht="21" customHeight="1">
      <c r="A123" s="9"/>
      <c r="B123" s="5"/>
      <c r="C123" s="2"/>
      <c r="D123" s="5"/>
      <c r="F123" s="10"/>
      <c r="G123" s="10"/>
      <c r="H123" s="10"/>
      <c r="I123" s="10"/>
      <c r="J123" s="22"/>
      <c r="K123" s="23"/>
      <c r="L123" s="24"/>
      <c r="M123" s="30" t="s">
        <v>252</v>
      </c>
      <c r="N123" s="26"/>
      <c r="O123" s="26"/>
      <c r="P123" s="384"/>
      <c r="Q123" s="384"/>
      <c r="R123" s="26"/>
      <c r="S123" s="26"/>
      <c r="T123" s="38"/>
      <c r="V123" t="s">
        <v>253</v>
      </c>
      <c r="W123">
        <v>0</v>
      </c>
    </row>
    <row r="124" spans="1:23" ht="21" customHeight="1">
      <c r="A124" s="9"/>
      <c r="B124" s="5"/>
      <c r="C124" s="2"/>
      <c r="D124" s="5"/>
      <c r="F124" s="10"/>
      <c r="G124" s="10"/>
      <c r="H124" s="10"/>
      <c r="I124" s="10"/>
      <c r="J124" s="22"/>
      <c r="K124" s="23"/>
      <c r="L124" s="24"/>
      <c r="M124" s="30" t="s">
        <v>254</v>
      </c>
      <c r="N124" s="26"/>
      <c r="O124" s="26"/>
      <c r="P124" s="384"/>
      <c r="Q124" s="384"/>
      <c r="R124" s="26"/>
      <c r="S124" s="26"/>
      <c r="T124" s="38"/>
      <c r="V124" t="s">
        <v>255</v>
      </c>
      <c r="W124">
        <v>0</v>
      </c>
    </row>
    <row r="125" spans="1:23" ht="21" customHeight="1">
      <c r="A125" s="9"/>
      <c r="B125" s="5"/>
      <c r="C125" s="2"/>
      <c r="D125" s="5"/>
      <c r="F125" s="10"/>
      <c r="G125" s="10"/>
      <c r="H125" s="10"/>
      <c r="I125" s="10"/>
      <c r="J125" s="22"/>
      <c r="K125" s="23"/>
      <c r="L125" s="24"/>
      <c r="M125" s="30" t="s">
        <v>256</v>
      </c>
      <c r="N125" s="26">
        <v>191</v>
      </c>
      <c r="O125" s="26"/>
      <c r="P125" s="384"/>
      <c r="Q125" s="384"/>
      <c r="R125" s="26"/>
      <c r="S125" s="26"/>
      <c r="T125" s="38"/>
      <c r="V125" t="s">
        <v>257</v>
      </c>
      <c r="W125">
        <v>191</v>
      </c>
    </row>
    <row r="126" spans="1:23" ht="21" customHeight="1">
      <c r="A126" s="9"/>
      <c r="B126" s="5"/>
      <c r="C126" s="2"/>
      <c r="D126" s="5"/>
      <c r="F126" s="10"/>
      <c r="G126" s="10"/>
      <c r="H126" s="10"/>
      <c r="I126" s="10"/>
      <c r="J126" s="22"/>
      <c r="K126" s="23"/>
      <c r="L126" s="24"/>
      <c r="M126" s="30" t="s">
        <v>258</v>
      </c>
      <c r="N126" s="26"/>
      <c r="O126" s="26"/>
      <c r="P126" s="384"/>
      <c r="Q126" s="384"/>
      <c r="R126" s="26"/>
      <c r="S126" s="26"/>
      <c r="T126" s="38"/>
      <c r="V126" t="s">
        <v>259</v>
      </c>
      <c r="W126">
        <v>0</v>
      </c>
    </row>
    <row r="127" spans="1:23" ht="21" customHeight="1">
      <c r="A127" s="9"/>
      <c r="B127" s="5">
        <v>1</v>
      </c>
      <c r="C127" s="2"/>
      <c r="D127" s="5">
        <v>0</v>
      </c>
      <c r="E127" s="11">
        <v>2011350</v>
      </c>
      <c r="F127" s="10">
        <v>201</v>
      </c>
      <c r="G127" s="10">
        <v>20113</v>
      </c>
      <c r="H127" s="10">
        <v>2011350</v>
      </c>
      <c r="I127" s="10"/>
      <c r="J127" s="22"/>
      <c r="K127" s="23"/>
      <c r="L127" s="24"/>
      <c r="M127" s="30" t="s">
        <v>146</v>
      </c>
      <c r="N127" s="26">
        <v>385</v>
      </c>
      <c r="O127" s="26"/>
      <c r="P127" s="384"/>
      <c r="Q127" s="384"/>
      <c r="R127" s="26"/>
      <c r="S127" s="26"/>
      <c r="T127" s="38"/>
      <c r="V127" t="s">
        <v>116</v>
      </c>
      <c r="W127">
        <v>385</v>
      </c>
    </row>
    <row r="128" spans="1:23" ht="21" customHeight="1">
      <c r="A128" s="9"/>
      <c r="B128" s="5">
        <v>1</v>
      </c>
      <c r="C128" s="2"/>
      <c r="D128" s="5">
        <v>0</v>
      </c>
      <c r="E128" s="11">
        <v>2011399</v>
      </c>
      <c r="F128" s="10">
        <v>201</v>
      </c>
      <c r="G128" s="10">
        <v>20113</v>
      </c>
      <c r="H128" s="10">
        <v>2011399</v>
      </c>
      <c r="I128" s="10"/>
      <c r="J128" s="22"/>
      <c r="K128" s="23"/>
      <c r="L128" s="24"/>
      <c r="M128" s="30" t="s">
        <v>260</v>
      </c>
      <c r="N128" s="26">
        <v>1348</v>
      </c>
      <c r="O128" s="26"/>
      <c r="P128" s="384"/>
      <c r="Q128" s="384"/>
      <c r="R128" s="26"/>
      <c r="S128" s="26"/>
      <c r="T128" s="38"/>
      <c r="V128" t="s">
        <v>261</v>
      </c>
      <c r="W128">
        <v>1348</v>
      </c>
    </row>
    <row r="129" spans="1:23" ht="21" customHeight="1">
      <c r="A129" s="9"/>
      <c r="B129" s="5"/>
      <c r="C129" s="2"/>
      <c r="D129" s="5"/>
      <c r="F129" s="10"/>
      <c r="G129" s="10"/>
      <c r="H129" s="10"/>
      <c r="I129" s="10"/>
      <c r="J129" s="22"/>
      <c r="K129" s="23"/>
      <c r="L129" s="24"/>
      <c r="M129" s="39" t="s">
        <v>262</v>
      </c>
      <c r="N129" s="26">
        <f>SUM(N130:N140)</f>
        <v>150</v>
      </c>
      <c r="O129" s="26"/>
      <c r="P129" s="384"/>
      <c r="Q129" s="384"/>
      <c r="R129" s="26"/>
      <c r="S129" s="26"/>
      <c r="T129" s="38"/>
      <c r="V129" t="s">
        <v>263</v>
      </c>
      <c r="W129">
        <v>150</v>
      </c>
    </row>
    <row r="130" spans="1:23" ht="21" customHeight="1">
      <c r="A130" s="9"/>
      <c r="B130" s="5"/>
      <c r="C130" s="2"/>
      <c r="D130" s="5"/>
      <c r="F130" s="10"/>
      <c r="G130" s="10"/>
      <c r="H130" s="10"/>
      <c r="I130" s="10"/>
      <c r="J130" s="22"/>
      <c r="K130" s="23"/>
      <c r="L130" s="24"/>
      <c r="M130" s="39" t="s">
        <v>131</v>
      </c>
      <c r="N130" s="26">
        <v>110</v>
      </c>
      <c r="O130" s="26"/>
      <c r="P130" s="384"/>
      <c r="Q130" s="384"/>
      <c r="R130" s="26"/>
      <c r="S130" s="26"/>
      <c r="T130" s="38"/>
      <c r="V130" t="s">
        <v>98</v>
      </c>
      <c r="W130">
        <v>110</v>
      </c>
    </row>
    <row r="131" spans="1:23" ht="21" customHeight="1">
      <c r="A131" s="9"/>
      <c r="B131" s="5"/>
      <c r="C131" s="2"/>
      <c r="D131" s="5"/>
      <c r="F131" s="10"/>
      <c r="G131" s="10"/>
      <c r="H131" s="10"/>
      <c r="I131" s="10"/>
      <c r="J131" s="22"/>
      <c r="K131" s="23"/>
      <c r="L131" s="24"/>
      <c r="M131" s="39" t="s">
        <v>132</v>
      </c>
      <c r="N131" s="26"/>
      <c r="O131" s="26"/>
      <c r="P131" s="384"/>
      <c r="Q131" s="384"/>
      <c r="R131" s="26"/>
      <c r="S131" s="26"/>
      <c r="T131" s="38"/>
      <c r="V131" t="s">
        <v>100</v>
      </c>
      <c r="W131">
        <v>0</v>
      </c>
    </row>
    <row r="132" spans="1:23" ht="21" customHeight="1">
      <c r="A132" s="9"/>
      <c r="B132" s="5"/>
      <c r="C132" s="2"/>
      <c r="D132" s="5"/>
      <c r="F132" s="10"/>
      <c r="G132" s="10"/>
      <c r="H132" s="10"/>
      <c r="I132" s="10"/>
      <c r="J132" s="22"/>
      <c r="K132" s="23"/>
      <c r="L132" s="24"/>
      <c r="M132" s="39" t="s">
        <v>133</v>
      </c>
      <c r="N132" s="26"/>
      <c r="O132" s="26"/>
      <c r="P132" s="384"/>
      <c r="Q132" s="384"/>
      <c r="R132" s="26"/>
      <c r="S132" s="26"/>
      <c r="T132" s="38"/>
      <c r="V132" t="s">
        <v>102</v>
      </c>
      <c r="W132">
        <v>0</v>
      </c>
    </row>
    <row r="133" spans="1:23" ht="21" customHeight="1">
      <c r="A133" s="9"/>
      <c r="B133" s="5"/>
      <c r="C133" s="2"/>
      <c r="D133" s="5"/>
      <c r="F133" s="10"/>
      <c r="G133" s="10"/>
      <c r="H133" s="10"/>
      <c r="I133" s="10"/>
      <c r="J133" s="22"/>
      <c r="K133" s="23"/>
      <c r="L133" s="24"/>
      <c r="M133" s="39" t="s">
        <v>264</v>
      </c>
      <c r="N133" s="26"/>
      <c r="O133" s="26"/>
      <c r="P133" s="384"/>
      <c r="Q133" s="384"/>
      <c r="R133" s="26"/>
      <c r="S133" s="26"/>
      <c r="T133" s="38"/>
      <c r="V133" t="s">
        <v>265</v>
      </c>
      <c r="W133">
        <v>0</v>
      </c>
    </row>
    <row r="134" spans="1:23" ht="21" customHeight="1">
      <c r="A134" s="9"/>
      <c r="B134" s="5"/>
      <c r="C134" s="2"/>
      <c r="D134" s="5"/>
      <c r="F134" s="10"/>
      <c r="G134" s="10"/>
      <c r="H134" s="10"/>
      <c r="I134" s="10"/>
      <c r="J134" s="22"/>
      <c r="K134" s="23"/>
      <c r="L134" s="24"/>
      <c r="M134" s="39" t="s">
        <v>266</v>
      </c>
      <c r="N134" s="26"/>
      <c r="O134" s="26"/>
      <c r="P134" s="384"/>
      <c r="Q134" s="384"/>
      <c r="R134" s="26"/>
      <c r="S134" s="26"/>
      <c r="T134" s="38"/>
      <c r="V134" t="s">
        <v>267</v>
      </c>
      <c r="W134">
        <v>0</v>
      </c>
    </row>
    <row r="135" spans="1:23" ht="21" customHeight="1">
      <c r="A135" s="9"/>
      <c r="B135" s="5"/>
      <c r="C135" s="2"/>
      <c r="D135" s="5"/>
      <c r="F135" s="10"/>
      <c r="G135" s="10"/>
      <c r="H135" s="10"/>
      <c r="I135" s="10"/>
      <c r="J135" s="22"/>
      <c r="K135" s="23"/>
      <c r="L135" s="24"/>
      <c r="M135" s="39" t="s">
        <v>268</v>
      </c>
      <c r="N135" s="26"/>
      <c r="O135" s="26"/>
      <c r="P135" s="384"/>
      <c r="Q135" s="384"/>
      <c r="R135" s="26"/>
      <c r="S135" s="26"/>
      <c r="T135" s="38"/>
      <c r="V135" t="s">
        <v>269</v>
      </c>
      <c r="W135">
        <v>0</v>
      </c>
    </row>
    <row r="136" spans="1:23" ht="21" customHeight="1">
      <c r="A136" s="9"/>
      <c r="B136" s="5"/>
      <c r="C136" s="2"/>
      <c r="D136" s="5"/>
      <c r="F136" s="10"/>
      <c r="G136" s="10"/>
      <c r="H136" s="10"/>
      <c r="I136" s="10"/>
      <c r="J136" s="22"/>
      <c r="K136" s="23"/>
      <c r="L136" s="24"/>
      <c r="M136" s="39" t="s">
        <v>270</v>
      </c>
      <c r="N136" s="26"/>
      <c r="O136" s="26"/>
      <c r="P136" s="384"/>
      <c r="Q136" s="384"/>
      <c r="R136" s="26"/>
      <c r="S136" s="26"/>
      <c r="T136" s="38"/>
      <c r="V136" t="s">
        <v>271</v>
      </c>
      <c r="W136">
        <v>0</v>
      </c>
    </row>
    <row r="137" spans="1:23" ht="21" customHeight="1">
      <c r="A137" s="9"/>
      <c r="B137" s="5"/>
      <c r="C137" s="2"/>
      <c r="D137" s="5"/>
      <c r="F137" s="10"/>
      <c r="G137" s="10"/>
      <c r="H137" s="10"/>
      <c r="I137" s="10"/>
      <c r="J137" s="22"/>
      <c r="K137" s="23"/>
      <c r="L137" s="24"/>
      <c r="M137" s="39" t="s">
        <v>272</v>
      </c>
      <c r="N137" s="26"/>
      <c r="O137" s="26"/>
      <c r="P137" s="384"/>
      <c r="Q137" s="384"/>
      <c r="R137" s="26"/>
      <c r="S137" s="26"/>
      <c r="T137" s="38"/>
      <c r="V137" t="s">
        <v>273</v>
      </c>
      <c r="W137">
        <v>0</v>
      </c>
    </row>
    <row r="138" spans="1:23" ht="21" customHeight="1">
      <c r="A138" s="9"/>
      <c r="B138" s="5"/>
      <c r="C138" s="2"/>
      <c r="D138" s="5"/>
      <c r="F138" s="10"/>
      <c r="G138" s="10"/>
      <c r="H138" s="10"/>
      <c r="I138" s="10"/>
      <c r="J138" s="22"/>
      <c r="K138" s="23"/>
      <c r="L138" s="24"/>
      <c r="M138" s="39" t="s">
        <v>274</v>
      </c>
      <c r="N138" s="26">
        <v>40</v>
      </c>
      <c r="O138" s="26"/>
      <c r="P138" s="384"/>
      <c r="Q138" s="384"/>
      <c r="R138" s="26"/>
      <c r="S138" s="26"/>
      <c r="T138" s="38"/>
      <c r="V138" t="s">
        <v>275</v>
      </c>
      <c r="W138">
        <v>40</v>
      </c>
    </row>
    <row r="139" spans="1:23" ht="21" customHeight="1">
      <c r="A139" s="9"/>
      <c r="B139" s="5"/>
      <c r="C139" s="2"/>
      <c r="D139" s="5"/>
      <c r="F139" s="10"/>
      <c r="G139" s="10"/>
      <c r="H139" s="10"/>
      <c r="I139" s="10"/>
      <c r="J139" s="22"/>
      <c r="K139" s="23"/>
      <c r="L139" s="24"/>
      <c r="M139" s="39" t="s">
        <v>146</v>
      </c>
      <c r="N139" s="26"/>
      <c r="O139" s="26"/>
      <c r="P139" s="384"/>
      <c r="Q139" s="384"/>
      <c r="R139" s="26"/>
      <c r="S139" s="26"/>
      <c r="T139" s="38"/>
      <c r="V139" t="s">
        <v>116</v>
      </c>
      <c r="W139">
        <v>0</v>
      </c>
    </row>
    <row r="140" spans="1:23" ht="21" customHeight="1">
      <c r="A140" s="9"/>
      <c r="B140" s="5"/>
      <c r="C140" s="2"/>
      <c r="D140" s="5"/>
      <c r="F140" s="10"/>
      <c r="G140" s="10"/>
      <c r="H140" s="10"/>
      <c r="I140" s="10"/>
      <c r="J140" s="22"/>
      <c r="K140" s="23"/>
      <c r="L140" s="24"/>
      <c r="M140" s="39" t="s">
        <v>276</v>
      </c>
      <c r="N140" s="26"/>
      <c r="O140" s="26"/>
      <c r="P140" s="384"/>
      <c r="Q140" s="384"/>
      <c r="R140" s="26"/>
      <c r="S140" s="26"/>
      <c r="T140" s="38"/>
      <c r="V140" t="s">
        <v>277</v>
      </c>
      <c r="W140">
        <v>0</v>
      </c>
    </row>
    <row r="141" spans="1:23" ht="21" customHeight="1">
      <c r="A141" s="9"/>
      <c r="B141" s="5">
        <v>1</v>
      </c>
      <c r="C141" s="2"/>
      <c r="D141" s="5">
        <v>0</v>
      </c>
      <c r="E141" s="11">
        <v>20115</v>
      </c>
      <c r="F141" s="10"/>
      <c r="G141" s="10">
        <v>20115</v>
      </c>
      <c r="H141" s="10"/>
      <c r="I141" s="10"/>
      <c r="J141" s="22"/>
      <c r="K141" s="23"/>
      <c r="L141" s="24"/>
      <c r="M141" s="30" t="s">
        <v>278</v>
      </c>
      <c r="N141" s="26">
        <f>SUM(N142:N150)</f>
        <v>10573</v>
      </c>
      <c r="O141" s="26"/>
      <c r="P141" s="384"/>
      <c r="Q141" s="384"/>
      <c r="R141" s="26"/>
      <c r="S141" s="26"/>
      <c r="T141" s="38"/>
      <c r="V141" t="s">
        <v>279</v>
      </c>
      <c r="W141">
        <v>10573</v>
      </c>
    </row>
    <row r="142" spans="1:23" ht="21" customHeight="1">
      <c r="A142" s="9"/>
      <c r="B142" s="5">
        <v>1</v>
      </c>
      <c r="C142" s="2"/>
      <c r="D142" s="5">
        <v>0</v>
      </c>
      <c r="E142" s="11">
        <v>2011501</v>
      </c>
      <c r="F142" s="10">
        <v>201</v>
      </c>
      <c r="G142" s="10">
        <v>20115</v>
      </c>
      <c r="H142" s="10">
        <v>2011501</v>
      </c>
      <c r="I142" s="10"/>
      <c r="J142" s="22"/>
      <c r="K142" s="23"/>
      <c r="L142" s="24"/>
      <c r="M142" s="30" t="s">
        <v>131</v>
      </c>
      <c r="N142" s="26">
        <v>4810</v>
      </c>
      <c r="O142" s="26"/>
      <c r="P142" s="384"/>
      <c r="Q142" s="384"/>
      <c r="R142" s="26"/>
      <c r="S142" s="26"/>
      <c r="T142" s="38"/>
      <c r="V142" t="s">
        <v>98</v>
      </c>
      <c r="W142">
        <v>4810</v>
      </c>
    </row>
    <row r="143" spans="1:23" ht="21" customHeight="1">
      <c r="A143" s="9"/>
      <c r="B143" s="5">
        <v>1</v>
      </c>
      <c r="C143" s="2"/>
      <c r="D143" s="5">
        <v>0</v>
      </c>
      <c r="E143" s="11">
        <v>2011502</v>
      </c>
      <c r="F143" s="10">
        <v>201</v>
      </c>
      <c r="G143" s="10">
        <v>20115</v>
      </c>
      <c r="H143" s="10">
        <v>2011502</v>
      </c>
      <c r="I143" s="10"/>
      <c r="J143" s="22"/>
      <c r="K143" s="23"/>
      <c r="L143" s="24"/>
      <c r="M143" s="30" t="s">
        <v>132</v>
      </c>
      <c r="N143" s="26">
        <v>1217</v>
      </c>
      <c r="O143" s="26"/>
      <c r="P143" s="384"/>
      <c r="Q143" s="384"/>
      <c r="R143" s="26"/>
      <c r="S143" s="26"/>
      <c r="T143" s="38"/>
      <c r="V143" t="s">
        <v>100</v>
      </c>
      <c r="W143">
        <v>1217</v>
      </c>
    </row>
    <row r="144" spans="1:23" ht="21" customHeight="1">
      <c r="A144" s="9"/>
      <c r="B144" s="5"/>
      <c r="C144" s="2"/>
      <c r="D144" s="5"/>
      <c r="F144" s="10"/>
      <c r="G144" s="10"/>
      <c r="H144" s="10"/>
      <c r="I144" s="10"/>
      <c r="J144" s="22"/>
      <c r="K144" s="23"/>
      <c r="L144" s="24"/>
      <c r="M144" s="30" t="s">
        <v>133</v>
      </c>
      <c r="N144" s="26"/>
      <c r="O144" s="26"/>
      <c r="P144" s="384"/>
      <c r="Q144" s="384"/>
      <c r="R144" s="26"/>
      <c r="S144" s="26"/>
      <c r="T144" s="38"/>
      <c r="V144" t="s">
        <v>102</v>
      </c>
      <c r="W144">
        <v>0</v>
      </c>
    </row>
    <row r="145" spans="1:23" ht="21" customHeight="1">
      <c r="A145" s="9"/>
      <c r="B145" s="5">
        <v>1</v>
      </c>
      <c r="C145" s="2"/>
      <c r="D145" s="5">
        <v>0</v>
      </c>
      <c r="E145" s="11">
        <v>2011504</v>
      </c>
      <c r="F145" s="10">
        <v>201</v>
      </c>
      <c r="G145" s="10">
        <v>20115</v>
      </c>
      <c r="H145" s="10">
        <v>2011504</v>
      </c>
      <c r="I145" s="10"/>
      <c r="J145" s="22"/>
      <c r="K145" s="23"/>
      <c r="L145" s="24"/>
      <c r="M145" s="30" t="s">
        <v>280</v>
      </c>
      <c r="N145" s="26">
        <v>3485</v>
      </c>
      <c r="O145" s="26"/>
      <c r="P145" s="384"/>
      <c r="Q145" s="384"/>
      <c r="R145" s="26"/>
      <c r="S145" s="26"/>
      <c r="T145" s="38"/>
      <c r="V145" t="s">
        <v>281</v>
      </c>
      <c r="W145">
        <v>3485</v>
      </c>
    </row>
    <row r="146" spans="1:23" ht="21" customHeight="1">
      <c r="A146" s="9"/>
      <c r="B146" s="5">
        <v>1</v>
      </c>
      <c r="C146" s="2"/>
      <c r="D146" s="5">
        <v>0</v>
      </c>
      <c r="E146" s="11">
        <v>2011505</v>
      </c>
      <c r="F146" s="10">
        <v>201</v>
      </c>
      <c r="G146" s="10">
        <v>20115</v>
      </c>
      <c r="H146" s="10">
        <v>2011505</v>
      </c>
      <c r="I146" s="10"/>
      <c r="J146" s="22"/>
      <c r="K146" s="23"/>
      <c r="L146" s="24"/>
      <c r="M146" s="30" t="s">
        <v>282</v>
      </c>
      <c r="N146" s="26">
        <v>115</v>
      </c>
      <c r="O146" s="26"/>
      <c r="P146" s="384"/>
      <c r="Q146" s="384"/>
      <c r="R146" s="26"/>
      <c r="S146" s="26"/>
      <c r="T146" s="38"/>
      <c r="V146" t="s">
        <v>283</v>
      </c>
      <c r="W146">
        <v>115</v>
      </c>
    </row>
    <row r="147" spans="1:23" ht="21" customHeight="1">
      <c r="A147" s="9"/>
      <c r="B147" s="5">
        <v>1</v>
      </c>
      <c r="C147" s="2"/>
      <c r="D147" s="5">
        <v>0</v>
      </c>
      <c r="E147" s="11">
        <v>2011506</v>
      </c>
      <c r="F147" s="10">
        <v>201</v>
      </c>
      <c r="G147" s="10">
        <v>20115</v>
      </c>
      <c r="H147" s="10">
        <v>2011506</v>
      </c>
      <c r="I147" s="10"/>
      <c r="J147" s="22"/>
      <c r="K147" s="23"/>
      <c r="L147" s="24"/>
      <c r="M147" s="30" t="s">
        <v>284</v>
      </c>
      <c r="N147" s="26">
        <v>455</v>
      </c>
      <c r="O147" s="26"/>
      <c r="P147" s="384"/>
      <c r="Q147" s="384"/>
      <c r="R147" s="26"/>
      <c r="S147" s="26"/>
      <c r="T147" s="38"/>
      <c r="V147" t="s">
        <v>285</v>
      </c>
      <c r="W147">
        <v>455</v>
      </c>
    </row>
    <row r="148" spans="1:23" ht="21" customHeight="1">
      <c r="A148" s="9"/>
      <c r="B148" s="5">
        <v>1</v>
      </c>
      <c r="C148" s="2"/>
      <c r="D148" s="5">
        <v>0</v>
      </c>
      <c r="E148" s="11">
        <v>2011507</v>
      </c>
      <c r="F148" s="10">
        <v>201</v>
      </c>
      <c r="G148" s="10">
        <v>20115</v>
      </c>
      <c r="H148" s="10">
        <v>2011507</v>
      </c>
      <c r="I148" s="10"/>
      <c r="J148" s="22"/>
      <c r="K148" s="23"/>
      <c r="L148" s="24"/>
      <c r="M148" s="30" t="s">
        <v>187</v>
      </c>
      <c r="N148" s="26">
        <v>204</v>
      </c>
      <c r="O148" s="26"/>
      <c r="P148" s="384"/>
      <c r="Q148" s="384"/>
      <c r="R148" s="26"/>
      <c r="S148" s="26"/>
      <c r="T148" s="38"/>
      <c r="V148" t="s">
        <v>188</v>
      </c>
      <c r="W148">
        <v>204</v>
      </c>
    </row>
    <row r="149" spans="1:23" ht="21" customHeight="1">
      <c r="A149" s="9"/>
      <c r="B149" s="5">
        <v>1</v>
      </c>
      <c r="C149" s="2"/>
      <c r="D149" s="5">
        <v>0</v>
      </c>
      <c r="E149" s="11">
        <v>2011550</v>
      </c>
      <c r="F149" s="10">
        <v>201</v>
      </c>
      <c r="G149" s="10">
        <v>20115</v>
      </c>
      <c r="H149" s="10">
        <v>2011550</v>
      </c>
      <c r="I149" s="10"/>
      <c r="J149" s="22"/>
      <c r="K149" s="23"/>
      <c r="L149" s="24"/>
      <c r="M149" s="30" t="s">
        <v>146</v>
      </c>
      <c r="N149" s="26">
        <v>228</v>
      </c>
      <c r="O149" s="26"/>
      <c r="P149" s="384"/>
      <c r="Q149" s="384"/>
      <c r="R149" s="26"/>
      <c r="S149" s="26"/>
      <c r="T149" s="38"/>
      <c r="V149" t="s">
        <v>116</v>
      </c>
      <c r="W149">
        <v>228</v>
      </c>
    </row>
    <row r="150" spans="1:23" ht="21" customHeight="1">
      <c r="A150" s="9"/>
      <c r="B150" s="5">
        <v>1</v>
      </c>
      <c r="C150" s="2"/>
      <c r="D150" s="5">
        <v>0</v>
      </c>
      <c r="E150" s="11">
        <v>2011599</v>
      </c>
      <c r="F150" s="10">
        <v>201</v>
      </c>
      <c r="G150" s="10">
        <v>20115</v>
      </c>
      <c r="H150" s="10">
        <v>2011599</v>
      </c>
      <c r="I150" s="10"/>
      <c r="J150" s="22"/>
      <c r="K150" s="23"/>
      <c r="L150" s="24"/>
      <c r="M150" s="30" t="s">
        <v>286</v>
      </c>
      <c r="N150" s="26">
        <v>59</v>
      </c>
      <c r="O150" s="26"/>
      <c r="P150" s="384"/>
      <c r="Q150" s="384"/>
      <c r="R150" s="26"/>
      <c r="S150" s="26"/>
      <c r="T150" s="38"/>
      <c r="V150" s="40" t="s">
        <v>287</v>
      </c>
      <c r="W150" s="40">
        <v>59</v>
      </c>
    </row>
    <row r="151" spans="1:23" ht="21" customHeight="1">
      <c r="A151" s="9"/>
      <c r="B151" s="5">
        <v>1</v>
      </c>
      <c r="C151" s="2"/>
      <c r="D151" s="5">
        <v>0</v>
      </c>
      <c r="E151" s="11">
        <v>20117</v>
      </c>
      <c r="F151" s="10"/>
      <c r="G151" s="10">
        <v>20117</v>
      </c>
      <c r="H151" s="10"/>
      <c r="I151" s="10"/>
      <c r="J151" s="22"/>
      <c r="K151" s="23"/>
      <c r="L151" s="24"/>
      <c r="M151" s="30" t="s">
        <v>288</v>
      </c>
      <c r="N151" s="26">
        <f>SUM(N152:N161)</f>
        <v>7243</v>
      </c>
      <c r="O151" s="26"/>
      <c r="P151" s="384"/>
      <c r="Q151" s="384"/>
      <c r="R151" s="26"/>
      <c r="S151" s="26"/>
      <c r="T151" s="38"/>
      <c r="V151" t="s">
        <v>289</v>
      </c>
      <c r="W151">
        <v>7243</v>
      </c>
    </row>
    <row r="152" spans="1:23" ht="21" customHeight="1">
      <c r="A152" s="9"/>
      <c r="B152" s="5">
        <v>1</v>
      </c>
      <c r="C152" s="2"/>
      <c r="D152" s="5">
        <v>0</v>
      </c>
      <c r="E152" s="11">
        <v>2011701</v>
      </c>
      <c r="F152" s="10">
        <v>201</v>
      </c>
      <c r="G152" s="10">
        <v>20117</v>
      </c>
      <c r="H152" s="10">
        <v>2011701</v>
      </c>
      <c r="I152" s="10"/>
      <c r="J152" s="22"/>
      <c r="K152" s="23"/>
      <c r="L152" s="24"/>
      <c r="M152" s="30" t="s">
        <v>131</v>
      </c>
      <c r="N152" s="26">
        <v>1691</v>
      </c>
      <c r="O152" s="26"/>
      <c r="P152" s="384"/>
      <c r="Q152" s="384"/>
      <c r="R152" s="26"/>
      <c r="S152" s="26"/>
      <c r="T152" s="38"/>
      <c r="V152" t="s">
        <v>98</v>
      </c>
      <c r="W152">
        <v>1691</v>
      </c>
    </row>
    <row r="153" spans="1:23" ht="21" customHeight="1">
      <c r="A153" s="9"/>
      <c r="B153" s="5"/>
      <c r="C153" s="2"/>
      <c r="D153" s="5"/>
      <c r="F153" s="10"/>
      <c r="G153" s="10"/>
      <c r="H153" s="10"/>
      <c r="I153" s="10"/>
      <c r="J153" s="22"/>
      <c r="K153" s="23"/>
      <c r="L153" s="24"/>
      <c r="M153" s="30" t="s">
        <v>132</v>
      </c>
      <c r="N153" s="26">
        <v>735</v>
      </c>
      <c r="O153" s="26"/>
      <c r="P153" s="384"/>
      <c r="Q153" s="384"/>
      <c r="R153" s="26"/>
      <c r="S153" s="26"/>
      <c r="T153" s="38"/>
      <c r="V153" t="s">
        <v>100</v>
      </c>
      <c r="W153">
        <v>735</v>
      </c>
    </row>
    <row r="154" spans="1:23" ht="21" customHeight="1">
      <c r="A154" s="9"/>
      <c r="B154" s="5"/>
      <c r="C154" s="2"/>
      <c r="D154" s="5"/>
      <c r="F154" s="10"/>
      <c r="G154" s="10"/>
      <c r="H154" s="10"/>
      <c r="I154" s="10"/>
      <c r="J154" s="22"/>
      <c r="K154" s="23"/>
      <c r="L154" s="24"/>
      <c r="M154" s="30" t="s">
        <v>133</v>
      </c>
      <c r="N154" s="26"/>
      <c r="O154" s="26"/>
      <c r="P154" s="384"/>
      <c r="Q154" s="384"/>
      <c r="R154" s="26"/>
      <c r="S154" s="26"/>
      <c r="T154" s="38"/>
      <c r="V154" t="s">
        <v>102</v>
      </c>
      <c r="W154">
        <v>0</v>
      </c>
    </row>
    <row r="155" spans="1:23" ht="21" customHeight="1">
      <c r="A155" s="9"/>
      <c r="B155" s="5">
        <v>1</v>
      </c>
      <c r="C155" s="2"/>
      <c r="D155" s="5">
        <v>0</v>
      </c>
      <c r="E155" s="11">
        <v>2011706</v>
      </c>
      <c r="F155" s="10">
        <v>201</v>
      </c>
      <c r="G155" s="10">
        <v>20117</v>
      </c>
      <c r="H155" s="10">
        <v>2011706</v>
      </c>
      <c r="I155" s="10"/>
      <c r="J155" s="22"/>
      <c r="K155" s="23"/>
      <c r="L155" s="24"/>
      <c r="M155" s="30" t="s">
        <v>290</v>
      </c>
      <c r="N155" s="26">
        <v>1938</v>
      </c>
      <c r="O155" s="26"/>
      <c r="P155" s="384"/>
      <c r="Q155" s="384"/>
      <c r="R155" s="26"/>
      <c r="S155" s="26"/>
      <c r="T155" s="38"/>
      <c r="V155" t="s">
        <v>291</v>
      </c>
      <c r="W155">
        <v>1938</v>
      </c>
    </row>
    <row r="156" spans="1:23" ht="21" customHeight="1">
      <c r="A156" s="9"/>
      <c r="B156" s="5">
        <v>1</v>
      </c>
      <c r="C156" s="2"/>
      <c r="D156" s="5">
        <v>0</v>
      </c>
      <c r="E156" s="11">
        <v>2011707</v>
      </c>
      <c r="F156" s="10">
        <v>201</v>
      </c>
      <c r="G156" s="10">
        <v>20117</v>
      </c>
      <c r="H156" s="10">
        <v>2011707</v>
      </c>
      <c r="I156" s="10"/>
      <c r="J156" s="22"/>
      <c r="K156" s="23"/>
      <c r="L156" s="24"/>
      <c r="M156" s="30" t="s">
        <v>292</v>
      </c>
      <c r="N156" s="26"/>
      <c r="O156" s="26"/>
      <c r="P156" s="384"/>
      <c r="Q156" s="384"/>
      <c r="R156" s="26"/>
      <c r="S156" s="26"/>
      <c r="T156" s="38"/>
      <c r="V156" t="s">
        <v>293</v>
      </c>
      <c r="W156">
        <v>0</v>
      </c>
    </row>
    <row r="157" spans="1:23" ht="21" customHeight="1">
      <c r="A157" s="9"/>
      <c r="B157" s="5"/>
      <c r="C157" s="2"/>
      <c r="D157" s="5"/>
      <c r="F157" s="10"/>
      <c r="G157" s="10"/>
      <c r="H157" s="10"/>
      <c r="I157" s="10"/>
      <c r="J157" s="22"/>
      <c r="K157" s="23"/>
      <c r="L157" s="24"/>
      <c r="M157" s="30" t="s">
        <v>294</v>
      </c>
      <c r="N157" s="26"/>
      <c r="O157" s="26"/>
      <c r="P157" s="384"/>
      <c r="Q157" s="384"/>
      <c r="R157" s="26"/>
      <c r="S157" s="26"/>
      <c r="T157" s="38"/>
      <c r="V157" t="s">
        <v>295</v>
      </c>
      <c r="W157">
        <v>0</v>
      </c>
    </row>
    <row r="158" spans="1:23" ht="21" customHeight="1">
      <c r="A158" s="9"/>
      <c r="B158" s="5">
        <v>1</v>
      </c>
      <c r="C158" s="2"/>
      <c r="D158" s="5">
        <v>0</v>
      </c>
      <c r="E158" s="11">
        <v>2011709</v>
      </c>
      <c r="F158" s="10">
        <v>201</v>
      </c>
      <c r="G158" s="10">
        <v>20117</v>
      </c>
      <c r="H158" s="10">
        <v>2011709</v>
      </c>
      <c r="I158" s="10"/>
      <c r="J158" s="22"/>
      <c r="K158" s="23"/>
      <c r="L158" s="24"/>
      <c r="M158" s="30" t="s">
        <v>296</v>
      </c>
      <c r="N158" s="26">
        <v>217</v>
      </c>
      <c r="O158" s="26"/>
      <c r="P158" s="384"/>
      <c r="Q158" s="384"/>
      <c r="R158" s="26"/>
      <c r="S158" s="26"/>
      <c r="T158" s="38"/>
      <c r="V158" t="s">
        <v>297</v>
      </c>
      <c r="W158">
        <v>217</v>
      </c>
    </row>
    <row r="159" spans="1:23" ht="21" customHeight="1">
      <c r="A159" s="9"/>
      <c r="B159" s="5">
        <v>1</v>
      </c>
      <c r="C159" s="2"/>
      <c r="D159" s="5">
        <v>0</v>
      </c>
      <c r="E159" s="11">
        <v>2011710</v>
      </c>
      <c r="F159" s="10">
        <v>201</v>
      </c>
      <c r="G159" s="10">
        <v>20117</v>
      </c>
      <c r="H159" s="10">
        <v>2011710</v>
      </c>
      <c r="I159" s="10"/>
      <c r="J159" s="22"/>
      <c r="K159" s="23"/>
      <c r="L159" s="24"/>
      <c r="M159" s="30" t="s">
        <v>187</v>
      </c>
      <c r="N159" s="26"/>
      <c r="O159" s="26"/>
      <c r="P159" s="384"/>
      <c r="Q159" s="384"/>
      <c r="R159" s="26"/>
      <c r="S159" s="26"/>
      <c r="T159" s="38"/>
      <c r="V159" t="s">
        <v>188</v>
      </c>
      <c r="W159">
        <v>0</v>
      </c>
    </row>
    <row r="160" spans="1:23" ht="21" customHeight="1">
      <c r="A160" s="9"/>
      <c r="B160" s="5">
        <v>1</v>
      </c>
      <c r="C160" s="2"/>
      <c r="D160" s="5">
        <v>0</v>
      </c>
      <c r="E160" s="11">
        <v>2011750</v>
      </c>
      <c r="F160" s="10">
        <v>201</v>
      </c>
      <c r="G160" s="10">
        <v>20117</v>
      </c>
      <c r="H160" s="10">
        <v>2011750</v>
      </c>
      <c r="I160" s="10"/>
      <c r="J160" s="22"/>
      <c r="K160" s="23"/>
      <c r="L160" s="24"/>
      <c r="M160" s="30" t="s">
        <v>146</v>
      </c>
      <c r="N160" s="26">
        <v>1010</v>
      </c>
      <c r="O160" s="26"/>
      <c r="P160" s="384"/>
      <c r="Q160" s="384"/>
      <c r="R160" s="26"/>
      <c r="S160" s="26"/>
      <c r="T160" s="38"/>
      <c r="V160" s="40" t="s">
        <v>116</v>
      </c>
      <c r="W160" s="40">
        <v>1010</v>
      </c>
    </row>
    <row r="161" spans="1:23" ht="21" customHeight="1">
      <c r="A161" s="9"/>
      <c r="B161" s="5"/>
      <c r="C161" s="2"/>
      <c r="D161" s="5"/>
      <c r="F161" s="10"/>
      <c r="G161" s="10"/>
      <c r="H161" s="10"/>
      <c r="I161" s="10"/>
      <c r="J161" s="22"/>
      <c r="K161" s="23"/>
      <c r="L161" s="24"/>
      <c r="M161" s="30" t="s">
        <v>298</v>
      </c>
      <c r="N161" s="26">
        <v>1652</v>
      </c>
      <c r="O161" s="26"/>
      <c r="P161" s="384"/>
      <c r="Q161" s="384"/>
      <c r="R161" s="26"/>
      <c r="S161" s="26"/>
      <c r="T161" s="38"/>
      <c r="V161" t="s">
        <v>299</v>
      </c>
      <c r="W161">
        <v>1652</v>
      </c>
    </row>
    <row r="162" spans="1:23" ht="21" customHeight="1">
      <c r="A162" s="9"/>
      <c r="B162" s="5">
        <v>1</v>
      </c>
      <c r="C162" s="2"/>
      <c r="D162" s="5">
        <v>0</v>
      </c>
      <c r="E162" s="11">
        <v>20123</v>
      </c>
      <c r="F162" s="10"/>
      <c r="G162" s="10">
        <v>20123</v>
      </c>
      <c r="H162" s="10"/>
      <c r="I162" s="10"/>
      <c r="J162" s="22"/>
      <c r="K162" s="23"/>
      <c r="L162" s="24"/>
      <c r="M162" s="30" t="s">
        <v>300</v>
      </c>
      <c r="N162" s="26">
        <f>SUM(N163:N168)</f>
        <v>135</v>
      </c>
      <c r="O162" s="26"/>
      <c r="P162" s="384"/>
      <c r="Q162" s="384"/>
      <c r="R162" s="26"/>
      <c r="S162" s="26"/>
      <c r="T162" s="38"/>
      <c r="V162" t="s">
        <v>301</v>
      </c>
      <c r="W162">
        <v>135</v>
      </c>
    </row>
    <row r="163" spans="1:23" ht="21" customHeight="1">
      <c r="A163" s="9"/>
      <c r="B163" s="5">
        <v>1</v>
      </c>
      <c r="C163" s="2"/>
      <c r="D163" s="5">
        <v>0</v>
      </c>
      <c r="E163" s="11">
        <v>2012301</v>
      </c>
      <c r="F163" s="10">
        <v>201</v>
      </c>
      <c r="G163" s="10">
        <v>20123</v>
      </c>
      <c r="H163" s="10">
        <v>2012301</v>
      </c>
      <c r="I163" s="10"/>
      <c r="J163" s="22"/>
      <c r="K163" s="23"/>
      <c r="L163" s="24"/>
      <c r="M163" s="30" t="s">
        <v>131</v>
      </c>
      <c r="N163" s="26"/>
      <c r="O163" s="26"/>
      <c r="P163" s="384"/>
      <c r="Q163" s="384"/>
      <c r="R163" s="26"/>
      <c r="S163" s="26"/>
      <c r="T163" s="38"/>
      <c r="V163" t="s">
        <v>98</v>
      </c>
      <c r="W163">
        <v>0</v>
      </c>
    </row>
    <row r="164" spans="1:23" ht="21" customHeight="1">
      <c r="A164" s="9"/>
      <c r="B164" s="5"/>
      <c r="C164" s="2"/>
      <c r="D164" s="5"/>
      <c r="F164" s="10"/>
      <c r="G164" s="10"/>
      <c r="H164" s="10"/>
      <c r="I164" s="10"/>
      <c r="J164" s="22"/>
      <c r="K164" s="23"/>
      <c r="L164" s="24"/>
      <c r="M164" s="30" t="s">
        <v>132</v>
      </c>
      <c r="N164" s="26"/>
      <c r="O164" s="26"/>
      <c r="P164" s="384"/>
      <c r="Q164" s="384"/>
      <c r="R164" s="26"/>
      <c r="S164" s="26"/>
      <c r="T164" s="38"/>
      <c r="V164" t="s">
        <v>100</v>
      </c>
      <c r="W164">
        <v>0</v>
      </c>
    </row>
    <row r="165" spans="1:23" ht="21" customHeight="1">
      <c r="A165" s="9"/>
      <c r="B165" s="5"/>
      <c r="C165" s="2"/>
      <c r="D165" s="5"/>
      <c r="F165" s="10"/>
      <c r="G165" s="10"/>
      <c r="H165" s="10"/>
      <c r="I165" s="10"/>
      <c r="J165" s="22"/>
      <c r="K165" s="23"/>
      <c r="L165" s="24"/>
      <c r="M165" s="30" t="s">
        <v>133</v>
      </c>
      <c r="N165" s="26"/>
      <c r="O165" s="26"/>
      <c r="P165" s="384"/>
      <c r="Q165" s="384"/>
      <c r="R165" s="26"/>
      <c r="S165" s="26"/>
      <c r="T165" s="38"/>
      <c r="V165" t="s">
        <v>102</v>
      </c>
      <c r="W165">
        <v>0</v>
      </c>
    </row>
    <row r="166" spans="1:23" ht="21" customHeight="1">
      <c r="A166" s="9"/>
      <c r="B166" s="5">
        <v>1</v>
      </c>
      <c r="C166" s="2"/>
      <c r="D166" s="5">
        <v>0</v>
      </c>
      <c r="E166" s="11">
        <v>2012304</v>
      </c>
      <c r="F166" s="10">
        <v>201</v>
      </c>
      <c r="G166" s="10">
        <v>20123</v>
      </c>
      <c r="H166" s="10">
        <v>2012304</v>
      </c>
      <c r="I166" s="10"/>
      <c r="J166" s="22"/>
      <c r="K166" s="23"/>
      <c r="L166" s="24"/>
      <c r="M166" s="30" t="s">
        <v>302</v>
      </c>
      <c r="N166" s="26">
        <v>135</v>
      </c>
      <c r="O166" s="26"/>
      <c r="P166" s="384"/>
      <c r="Q166" s="384"/>
      <c r="R166" s="26"/>
      <c r="S166" s="26"/>
      <c r="T166" s="38"/>
      <c r="V166" t="s">
        <v>303</v>
      </c>
      <c r="W166">
        <v>135</v>
      </c>
    </row>
    <row r="167" spans="1:23" ht="21" customHeight="1">
      <c r="A167" s="9"/>
      <c r="B167" s="5"/>
      <c r="C167" s="2"/>
      <c r="D167" s="5"/>
      <c r="F167" s="10"/>
      <c r="G167" s="10"/>
      <c r="H167" s="10"/>
      <c r="I167" s="10"/>
      <c r="J167" s="22"/>
      <c r="K167" s="23"/>
      <c r="L167" s="24"/>
      <c r="M167" s="30" t="s">
        <v>146</v>
      </c>
      <c r="N167" s="26"/>
      <c r="O167" s="26"/>
      <c r="P167" s="384"/>
      <c r="Q167" s="384"/>
      <c r="R167" s="26"/>
      <c r="S167" s="26"/>
      <c r="T167" s="38"/>
      <c r="V167" t="s">
        <v>116</v>
      </c>
      <c r="W167">
        <v>0</v>
      </c>
    </row>
    <row r="168" spans="1:23" ht="21" customHeight="1">
      <c r="A168" s="9"/>
      <c r="B168" s="5"/>
      <c r="C168" s="2"/>
      <c r="D168" s="5"/>
      <c r="F168" s="10"/>
      <c r="G168" s="10"/>
      <c r="H168" s="10"/>
      <c r="I168" s="10"/>
      <c r="J168" s="22"/>
      <c r="K168" s="23"/>
      <c r="L168" s="24"/>
      <c r="M168" s="30" t="s">
        <v>304</v>
      </c>
      <c r="N168" s="26"/>
      <c r="O168" s="26"/>
      <c r="P168" s="384"/>
      <c r="Q168" s="384"/>
      <c r="R168" s="26"/>
      <c r="S168" s="26"/>
      <c r="T168" s="38"/>
      <c r="V168" t="s">
        <v>305</v>
      </c>
      <c r="W168">
        <v>0</v>
      </c>
    </row>
    <row r="169" spans="1:23" ht="21" customHeight="1">
      <c r="A169" s="9"/>
      <c r="B169" s="5"/>
      <c r="C169" s="2"/>
      <c r="D169" s="5"/>
      <c r="F169" s="10"/>
      <c r="G169" s="10"/>
      <c r="H169" s="10"/>
      <c r="I169" s="10"/>
      <c r="J169" s="22"/>
      <c r="K169" s="23"/>
      <c r="L169" s="24"/>
      <c r="M169" s="39" t="s">
        <v>306</v>
      </c>
      <c r="N169" s="26">
        <f>SUM(N170:N175)</f>
        <v>866</v>
      </c>
      <c r="O169" s="26"/>
      <c r="P169" s="384"/>
      <c r="Q169" s="384"/>
      <c r="R169" s="26"/>
      <c r="S169" s="26"/>
      <c r="T169" s="38"/>
      <c r="V169" t="s">
        <v>307</v>
      </c>
      <c r="W169">
        <v>866</v>
      </c>
    </row>
    <row r="170" spans="1:23" ht="21" customHeight="1">
      <c r="A170" s="9"/>
      <c r="B170" s="5"/>
      <c r="C170" s="2"/>
      <c r="D170" s="5"/>
      <c r="F170" s="10"/>
      <c r="G170" s="10"/>
      <c r="H170" s="10"/>
      <c r="I170" s="10"/>
      <c r="J170" s="22"/>
      <c r="K170" s="23"/>
      <c r="L170" s="24"/>
      <c r="M170" s="39" t="s">
        <v>131</v>
      </c>
      <c r="N170" s="26">
        <v>525</v>
      </c>
      <c r="O170" s="26"/>
      <c r="P170" s="384"/>
      <c r="Q170" s="384"/>
      <c r="R170" s="26"/>
      <c r="S170" s="26"/>
      <c r="T170" s="38"/>
      <c r="V170" t="s">
        <v>98</v>
      </c>
      <c r="W170">
        <v>525</v>
      </c>
    </row>
    <row r="171" spans="1:23" ht="21" customHeight="1">
      <c r="A171" s="9"/>
      <c r="B171" s="5"/>
      <c r="C171" s="2"/>
      <c r="D171" s="5"/>
      <c r="F171" s="10"/>
      <c r="G171" s="10"/>
      <c r="H171" s="10"/>
      <c r="I171" s="10"/>
      <c r="J171" s="22"/>
      <c r="K171" s="23"/>
      <c r="L171" s="24"/>
      <c r="M171" s="39" t="s">
        <v>132</v>
      </c>
      <c r="N171" s="26">
        <v>78</v>
      </c>
      <c r="O171" s="26"/>
      <c r="P171" s="384"/>
      <c r="Q171" s="384"/>
      <c r="R171" s="26"/>
      <c r="S171" s="26"/>
      <c r="T171" s="38"/>
      <c r="V171" t="s">
        <v>100</v>
      </c>
      <c r="W171">
        <v>78</v>
      </c>
    </row>
    <row r="172" spans="1:23" ht="21" customHeight="1">
      <c r="A172" s="9"/>
      <c r="B172" s="5"/>
      <c r="C172" s="2"/>
      <c r="D172" s="5"/>
      <c r="F172" s="10"/>
      <c r="G172" s="10"/>
      <c r="H172" s="10"/>
      <c r="I172" s="10"/>
      <c r="J172" s="22"/>
      <c r="K172" s="23"/>
      <c r="L172" s="24"/>
      <c r="M172" s="39" t="s">
        <v>133</v>
      </c>
      <c r="N172" s="26"/>
      <c r="O172" s="26"/>
      <c r="P172" s="384"/>
      <c r="Q172" s="384"/>
      <c r="R172" s="26"/>
      <c r="S172" s="26"/>
      <c r="T172" s="38"/>
      <c r="V172" t="s">
        <v>102</v>
      </c>
      <c r="W172">
        <v>0</v>
      </c>
    </row>
    <row r="173" spans="1:23" ht="21" customHeight="1">
      <c r="A173" s="9"/>
      <c r="B173" s="5"/>
      <c r="C173" s="2"/>
      <c r="D173" s="5"/>
      <c r="F173" s="10"/>
      <c r="G173" s="10"/>
      <c r="H173" s="10"/>
      <c r="I173" s="10"/>
      <c r="J173" s="22"/>
      <c r="K173" s="23"/>
      <c r="L173" s="24"/>
      <c r="M173" s="39" t="s">
        <v>308</v>
      </c>
      <c r="N173" s="26">
        <v>169</v>
      </c>
      <c r="O173" s="26"/>
      <c r="P173" s="384"/>
      <c r="Q173" s="384"/>
      <c r="R173" s="26"/>
      <c r="S173" s="26"/>
      <c r="T173" s="38"/>
      <c r="V173" t="s">
        <v>309</v>
      </c>
      <c r="W173">
        <v>169</v>
      </c>
    </row>
    <row r="174" spans="1:23" ht="21" customHeight="1">
      <c r="A174" s="9"/>
      <c r="B174" s="5"/>
      <c r="C174" s="2"/>
      <c r="D174" s="5"/>
      <c r="F174" s="10"/>
      <c r="G174" s="10"/>
      <c r="H174" s="10"/>
      <c r="I174" s="10"/>
      <c r="J174" s="22"/>
      <c r="K174" s="23"/>
      <c r="L174" s="24"/>
      <c r="M174" s="39" t="s">
        <v>146</v>
      </c>
      <c r="N174" s="26">
        <v>94</v>
      </c>
      <c r="O174" s="26"/>
      <c r="P174" s="384"/>
      <c r="Q174" s="384"/>
      <c r="R174" s="26"/>
      <c r="S174" s="26"/>
      <c r="T174" s="38"/>
      <c r="V174" t="s">
        <v>116</v>
      </c>
      <c r="W174">
        <v>94</v>
      </c>
    </row>
    <row r="175" spans="1:23" ht="21" customHeight="1">
      <c r="A175" s="9"/>
      <c r="B175" s="5"/>
      <c r="C175" s="2"/>
      <c r="D175" s="5"/>
      <c r="F175" s="10"/>
      <c r="G175" s="10"/>
      <c r="H175" s="10"/>
      <c r="I175" s="10"/>
      <c r="J175" s="22"/>
      <c r="K175" s="23"/>
      <c r="L175" s="24"/>
      <c r="M175" s="39" t="s">
        <v>310</v>
      </c>
      <c r="N175" s="26"/>
      <c r="O175" s="26"/>
      <c r="P175" s="384"/>
      <c r="Q175" s="384"/>
      <c r="R175" s="26"/>
      <c r="S175" s="26"/>
      <c r="T175" s="38"/>
      <c r="V175" t="s">
        <v>311</v>
      </c>
      <c r="W175">
        <v>0</v>
      </c>
    </row>
    <row r="176" spans="1:23" ht="21" customHeight="1">
      <c r="A176" s="9"/>
      <c r="B176" s="5"/>
      <c r="C176" s="2"/>
      <c r="D176" s="5"/>
      <c r="F176" s="10"/>
      <c r="G176" s="10"/>
      <c r="H176" s="10"/>
      <c r="I176" s="10"/>
      <c r="J176" s="22"/>
      <c r="K176" s="23"/>
      <c r="L176" s="24"/>
      <c r="M176" s="39" t="s">
        <v>312</v>
      </c>
      <c r="N176" s="26">
        <f>SUM(N177:N184)</f>
        <v>2943</v>
      </c>
      <c r="O176" s="26"/>
      <c r="P176" s="384"/>
      <c r="Q176" s="384"/>
      <c r="R176" s="26"/>
      <c r="S176" s="26"/>
      <c r="T176" s="38"/>
      <c r="V176" t="s">
        <v>313</v>
      </c>
      <c r="W176">
        <v>2943</v>
      </c>
    </row>
    <row r="177" spans="1:23" ht="21" customHeight="1">
      <c r="A177" s="9"/>
      <c r="B177" s="5"/>
      <c r="C177" s="2"/>
      <c r="D177" s="5"/>
      <c r="F177" s="10"/>
      <c r="G177" s="10"/>
      <c r="H177" s="10"/>
      <c r="I177" s="10"/>
      <c r="J177" s="22"/>
      <c r="K177" s="23"/>
      <c r="L177" s="24"/>
      <c r="M177" s="39" t="s">
        <v>131</v>
      </c>
      <c r="N177" s="26">
        <v>1687</v>
      </c>
      <c r="O177" s="26"/>
      <c r="P177" s="384"/>
      <c r="Q177" s="384"/>
      <c r="R177" s="26"/>
      <c r="S177" s="26"/>
      <c r="T177" s="38"/>
      <c r="V177" t="s">
        <v>98</v>
      </c>
      <c r="W177">
        <v>1687</v>
      </c>
    </row>
    <row r="178" spans="1:23" ht="21" customHeight="1">
      <c r="A178" s="9"/>
      <c r="B178" s="5"/>
      <c r="C178" s="2"/>
      <c r="D178" s="5"/>
      <c r="F178" s="10"/>
      <c r="G178" s="10"/>
      <c r="H178" s="10"/>
      <c r="I178" s="10"/>
      <c r="J178" s="22"/>
      <c r="K178" s="23"/>
      <c r="L178" s="24"/>
      <c r="M178" s="39" t="s">
        <v>132</v>
      </c>
      <c r="N178" s="26">
        <v>126</v>
      </c>
      <c r="O178" s="26"/>
      <c r="P178" s="384"/>
      <c r="Q178" s="384"/>
      <c r="R178" s="26"/>
      <c r="S178" s="26"/>
      <c r="T178" s="38"/>
      <c r="V178" t="s">
        <v>100</v>
      </c>
      <c r="W178">
        <v>126</v>
      </c>
    </row>
    <row r="179" spans="1:23" ht="21" customHeight="1">
      <c r="A179" s="9"/>
      <c r="B179" s="5"/>
      <c r="C179" s="2"/>
      <c r="D179" s="5"/>
      <c r="F179" s="10"/>
      <c r="G179" s="10"/>
      <c r="H179" s="10"/>
      <c r="I179" s="10"/>
      <c r="J179" s="22"/>
      <c r="K179" s="23"/>
      <c r="L179" s="24"/>
      <c r="M179" s="39" t="s">
        <v>133</v>
      </c>
      <c r="N179" s="26"/>
      <c r="O179" s="26"/>
      <c r="P179" s="384"/>
      <c r="Q179" s="384"/>
      <c r="R179" s="26"/>
      <c r="S179" s="26"/>
      <c r="T179" s="38"/>
      <c r="V179" t="s">
        <v>102</v>
      </c>
      <c r="W179">
        <v>0</v>
      </c>
    </row>
    <row r="180" spans="1:23" ht="21" customHeight="1">
      <c r="A180" s="9"/>
      <c r="B180" s="5"/>
      <c r="C180" s="2"/>
      <c r="D180" s="5"/>
      <c r="F180" s="10"/>
      <c r="G180" s="10"/>
      <c r="H180" s="10"/>
      <c r="I180" s="10"/>
      <c r="J180" s="22"/>
      <c r="K180" s="23"/>
      <c r="L180" s="24"/>
      <c r="M180" s="39" t="s">
        <v>314</v>
      </c>
      <c r="N180" s="26"/>
      <c r="O180" s="26"/>
      <c r="P180" s="384"/>
      <c r="Q180" s="384"/>
      <c r="R180" s="26"/>
      <c r="S180" s="26"/>
      <c r="T180" s="38"/>
      <c r="V180" t="s">
        <v>315</v>
      </c>
      <c r="W180">
        <v>0</v>
      </c>
    </row>
    <row r="181" spans="1:23" ht="21" customHeight="1">
      <c r="A181" s="9"/>
      <c r="B181" s="5"/>
      <c r="C181" s="2"/>
      <c r="D181" s="5"/>
      <c r="F181" s="10"/>
      <c r="G181" s="10"/>
      <c r="H181" s="10"/>
      <c r="I181" s="10"/>
      <c r="J181" s="22"/>
      <c r="K181" s="23"/>
      <c r="L181" s="24"/>
      <c r="M181" s="39" t="s">
        <v>316</v>
      </c>
      <c r="N181" s="26">
        <v>363</v>
      </c>
      <c r="O181" s="26"/>
      <c r="P181" s="384"/>
      <c r="Q181" s="384"/>
      <c r="R181" s="26"/>
      <c r="S181" s="26"/>
      <c r="T181" s="38"/>
      <c r="V181" t="s">
        <v>317</v>
      </c>
      <c r="W181">
        <v>363</v>
      </c>
    </row>
    <row r="182" spans="1:23" ht="21" customHeight="1">
      <c r="A182" s="9"/>
      <c r="B182" s="5"/>
      <c r="C182" s="2"/>
      <c r="D182" s="5"/>
      <c r="F182" s="10"/>
      <c r="G182" s="10"/>
      <c r="H182" s="10"/>
      <c r="I182" s="10"/>
      <c r="J182" s="22"/>
      <c r="K182" s="23"/>
      <c r="L182" s="24"/>
      <c r="M182" s="39" t="s">
        <v>318</v>
      </c>
      <c r="N182" s="26">
        <v>694</v>
      </c>
      <c r="O182" s="26"/>
      <c r="P182" s="384"/>
      <c r="Q182" s="384"/>
      <c r="R182" s="26"/>
      <c r="S182" s="26"/>
      <c r="T182" s="38"/>
      <c r="V182" t="s">
        <v>319</v>
      </c>
      <c r="W182">
        <v>694</v>
      </c>
    </row>
    <row r="183" spans="1:23" ht="21" customHeight="1">
      <c r="A183" s="9"/>
      <c r="B183" s="5"/>
      <c r="C183" s="2"/>
      <c r="D183" s="5"/>
      <c r="F183" s="10"/>
      <c r="G183" s="10"/>
      <c r="H183" s="10"/>
      <c r="I183" s="10"/>
      <c r="J183" s="22"/>
      <c r="K183" s="23"/>
      <c r="L183" s="24"/>
      <c r="M183" s="39" t="s">
        <v>146</v>
      </c>
      <c r="N183" s="26">
        <v>73</v>
      </c>
      <c r="O183" s="26"/>
      <c r="P183" s="384"/>
      <c r="Q183" s="384"/>
      <c r="R183" s="26"/>
      <c r="S183" s="26"/>
      <c r="T183" s="38"/>
      <c r="V183" t="s">
        <v>116</v>
      </c>
      <c r="W183">
        <v>73</v>
      </c>
    </row>
    <row r="184" spans="1:23" ht="21" customHeight="1">
      <c r="A184" s="9"/>
      <c r="B184" s="5"/>
      <c r="C184" s="2"/>
      <c r="D184" s="5"/>
      <c r="F184" s="10"/>
      <c r="G184" s="10"/>
      <c r="H184" s="10"/>
      <c r="I184" s="10"/>
      <c r="J184" s="22"/>
      <c r="K184" s="23"/>
      <c r="L184" s="24"/>
      <c r="M184" s="39" t="s">
        <v>320</v>
      </c>
      <c r="N184" s="26"/>
      <c r="O184" s="26"/>
      <c r="P184" s="384"/>
      <c r="Q184" s="384"/>
      <c r="R184" s="26"/>
      <c r="S184" s="26"/>
      <c r="T184" s="38"/>
      <c r="V184" t="s">
        <v>321</v>
      </c>
      <c r="W184">
        <v>0</v>
      </c>
    </row>
    <row r="185" spans="1:23" ht="21" customHeight="1">
      <c r="A185" s="9"/>
      <c r="B185" s="5">
        <v>1</v>
      </c>
      <c r="C185" s="2"/>
      <c r="D185" s="5">
        <v>0</v>
      </c>
      <c r="E185" s="11">
        <v>20126</v>
      </c>
      <c r="F185" s="10"/>
      <c r="G185" s="10">
        <v>20126</v>
      </c>
      <c r="H185" s="10"/>
      <c r="I185" s="10"/>
      <c r="J185" s="22"/>
      <c r="K185" s="23"/>
      <c r="L185" s="24"/>
      <c r="M185" s="30" t="s">
        <v>322</v>
      </c>
      <c r="N185" s="26">
        <f>SUM(N186:N190)</f>
        <v>1667</v>
      </c>
      <c r="O185" s="26"/>
      <c r="P185" s="384"/>
      <c r="Q185" s="384"/>
      <c r="R185" s="26"/>
      <c r="S185" s="26"/>
      <c r="T185" s="38"/>
      <c r="V185" t="s">
        <v>323</v>
      </c>
      <c r="W185">
        <v>1667</v>
      </c>
    </row>
    <row r="186" spans="1:23" ht="21" customHeight="1">
      <c r="A186" s="9"/>
      <c r="B186" s="5">
        <v>1</v>
      </c>
      <c r="C186" s="2"/>
      <c r="D186" s="5">
        <v>0</v>
      </c>
      <c r="E186" s="11">
        <v>2012601</v>
      </c>
      <c r="F186" s="10">
        <v>201</v>
      </c>
      <c r="G186" s="10">
        <v>20126</v>
      </c>
      <c r="H186" s="10">
        <v>2012601</v>
      </c>
      <c r="I186" s="10"/>
      <c r="J186" s="22"/>
      <c r="K186" s="23"/>
      <c r="L186" s="24"/>
      <c r="M186" s="30" t="s">
        <v>131</v>
      </c>
      <c r="N186" s="26">
        <v>954</v>
      </c>
      <c r="O186" s="26"/>
      <c r="P186" s="384"/>
      <c r="Q186" s="384"/>
      <c r="R186" s="26"/>
      <c r="S186" s="26"/>
      <c r="T186" s="38"/>
      <c r="V186" t="s">
        <v>98</v>
      </c>
      <c r="W186">
        <v>954</v>
      </c>
    </row>
    <row r="187" spans="1:23" ht="21" customHeight="1">
      <c r="A187" s="9"/>
      <c r="B187" s="5">
        <v>1</v>
      </c>
      <c r="C187" s="2"/>
      <c r="D187" s="5">
        <v>0</v>
      </c>
      <c r="E187" s="11">
        <v>2012602</v>
      </c>
      <c r="F187" s="10">
        <v>201</v>
      </c>
      <c r="G187" s="10">
        <v>20126</v>
      </c>
      <c r="H187" s="10">
        <v>2012602</v>
      </c>
      <c r="I187" s="10"/>
      <c r="J187" s="22"/>
      <c r="K187" s="23"/>
      <c r="L187" s="24"/>
      <c r="M187" s="30" t="s">
        <v>132</v>
      </c>
      <c r="N187" s="26"/>
      <c r="O187" s="26"/>
      <c r="P187" s="384"/>
      <c r="Q187" s="384"/>
      <c r="R187" s="26"/>
      <c r="S187" s="26"/>
      <c r="T187" s="38"/>
      <c r="V187" t="s">
        <v>100</v>
      </c>
      <c r="W187">
        <v>0</v>
      </c>
    </row>
    <row r="188" spans="1:23" ht="21" customHeight="1">
      <c r="A188" s="9"/>
      <c r="B188" s="5"/>
      <c r="C188" s="2"/>
      <c r="D188" s="5"/>
      <c r="F188" s="10"/>
      <c r="G188" s="10"/>
      <c r="H188" s="10"/>
      <c r="I188" s="10"/>
      <c r="J188" s="22"/>
      <c r="K188" s="23"/>
      <c r="L188" s="24"/>
      <c r="M188" s="30" t="s">
        <v>133</v>
      </c>
      <c r="N188" s="26"/>
      <c r="O188" s="26"/>
      <c r="P188" s="384"/>
      <c r="Q188" s="384"/>
      <c r="R188" s="26"/>
      <c r="S188" s="26"/>
      <c r="T188" s="38"/>
      <c r="V188" t="s">
        <v>102</v>
      </c>
      <c r="W188">
        <v>0</v>
      </c>
    </row>
    <row r="189" spans="1:23" ht="21" customHeight="1">
      <c r="A189" s="9"/>
      <c r="B189" s="5">
        <v>1</v>
      </c>
      <c r="C189" s="2"/>
      <c r="D189" s="5">
        <v>0</v>
      </c>
      <c r="E189" s="11">
        <v>2012604</v>
      </c>
      <c r="F189" s="10">
        <v>201</v>
      </c>
      <c r="G189" s="10">
        <v>20126</v>
      </c>
      <c r="H189" s="10">
        <v>2012604</v>
      </c>
      <c r="I189" s="10"/>
      <c r="J189" s="22"/>
      <c r="K189" s="23"/>
      <c r="L189" s="24"/>
      <c r="M189" s="30" t="s">
        <v>324</v>
      </c>
      <c r="N189" s="26">
        <v>615</v>
      </c>
      <c r="O189" s="26"/>
      <c r="P189" s="384"/>
      <c r="Q189" s="384"/>
      <c r="R189" s="26"/>
      <c r="S189" s="26"/>
      <c r="T189" s="38"/>
      <c r="V189" t="s">
        <v>325</v>
      </c>
      <c r="W189">
        <v>615</v>
      </c>
    </row>
    <row r="190" spans="1:23" ht="21" customHeight="1">
      <c r="A190" s="9"/>
      <c r="B190" s="5">
        <v>1</v>
      </c>
      <c r="C190" s="2"/>
      <c r="D190" s="5">
        <v>0</v>
      </c>
      <c r="E190" s="11">
        <v>2012699</v>
      </c>
      <c r="F190" s="10">
        <v>201</v>
      </c>
      <c r="G190" s="10">
        <v>20126</v>
      </c>
      <c r="H190" s="10">
        <v>2012699</v>
      </c>
      <c r="I190" s="10"/>
      <c r="J190" s="22"/>
      <c r="K190" s="23"/>
      <c r="L190" s="24"/>
      <c r="M190" s="30" t="s">
        <v>326</v>
      </c>
      <c r="N190" s="26">
        <v>98</v>
      </c>
      <c r="O190" s="26"/>
      <c r="P190" s="384"/>
      <c r="Q190" s="384"/>
      <c r="R190" s="26"/>
      <c r="S190" s="26"/>
      <c r="T190" s="38"/>
      <c r="V190" t="s">
        <v>327</v>
      </c>
      <c r="W190">
        <v>98</v>
      </c>
    </row>
    <row r="191" spans="1:23" ht="21" customHeight="1">
      <c r="A191" s="9"/>
      <c r="B191" s="5"/>
      <c r="C191" s="2"/>
      <c r="D191" s="5"/>
      <c r="F191" s="10"/>
      <c r="G191" s="10"/>
      <c r="H191" s="10"/>
      <c r="I191" s="10"/>
      <c r="J191" s="22"/>
      <c r="K191" s="23"/>
      <c r="L191" s="24"/>
      <c r="M191" s="39" t="s">
        <v>328</v>
      </c>
      <c r="N191" s="26">
        <f>SUM(N192:N197)</f>
        <v>3288</v>
      </c>
      <c r="O191" s="26"/>
      <c r="P191" s="384"/>
      <c r="Q191" s="384"/>
      <c r="R191" s="26"/>
      <c r="S191" s="26"/>
      <c r="T191" s="38"/>
      <c r="V191" t="s">
        <v>329</v>
      </c>
      <c r="W191">
        <v>3288</v>
      </c>
    </row>
    <row r="192" spans="1:23" ht="21" customHeight="1">
      <c r="A192" s="9"/>
      <c r="B192" s="5"/>
      <c r="C192" s="2"/>
      <c r="D192" s="5"/>
      <c r="F192" s="10"/>
      <c r="G192" s="10"/>
      <c r="H192" s="10"/>
      <c r="I192" s="10"/>
      <c r="J192" s="22"/>
      <c r="K192" s="23"/>
      <c r="L192" s="24"/>
      <c r="M192" s="39" t="s">
        <v>131</v>
      </c>
      <c r="N192" s="26">
        <v>2342</v>
      </c>
      <c r="O192" s="26"/>
      <c r="P192" s="384"/>
      <c r="Q192" s="384"/>
      <c r="R192" s="26"/>
      <c r="S192" s="26"/>
      <c r="T192" s="38"/>
      <c r="V192" t="s">
        <v>98</v>
      </c>
      <c r="W192">
        <v>2342</v>
      </c>
    </row>
    <row r="193" spans="1:23" ht="21" customHeight="1">
      <c r="A193" s="9"/>
      <c r="B193" s="5"/>
      <c r="C193" s="2"/>
      <c r="D193" s="5"/>
      <c r="F193" s="10"/>
      <c r="G193" s="10"/>
      <c r="H193" s="10"/>
      <c r="I193" s="10"/>
      <c r="J193" s="22"/>
      <c r="K193" s="23"/>
      <c r="L193" s="24"/>
      <c r="M193" s="39" t="s">
        <v>132</v>
      </c>
      <c r="N193" s="26">
        <v>946</v>
      </c>
      <c r="O193" s="26"/>
      <c r="P193" s="384"/>
      <c r="Q193" s="384"/>
      <c r="R193" s="26"/>
      <c r="S193" s="26"/>
      <c r="T193" s="38"/>
      <c r="V193" t="s">
        <v>100</v>
      </c>
      <c r="W193">
        <v>946</v>
      </c>
    </row>
    <row r="194" spans="1:23" ht="21" customHeight="1">
      <c r="A194" s="9"/>
      <c r="B194" s="5"/>
      <c r="C194" s="2"/>
      <c r="D194" s="5"/>
      <c r="F194" s="10"/>
      <c r="G194" s="10"/>
      <c r="H194" s="10"/>
      <c r="I194" s="10"/>
      <c r="J194" s="22"/>
      <c r="K194" s="23"/>
      <c r="L194" s="24"/>
      <c r="M194" s="39" t="s">
        <v>133</v>
      </c>
      <c r="N194" s="26"/>
      <c r="O194" s="26"/>
      <c r="P194" s="384"/>
      <c r="Q194" s="384"/>
      <c r="R194" s="26"/>
      <c r="S194" s="26"/>
      <c r="T194" s="38"/>
      <c r="V194" t="s">
        <v>102</v>
      </c>
      <c r="W194">
        <v>0</v>
      </c>
    </row>
    <row r="195" spans="1:23" ht="21" customHeight="1">
      <c r="A195" s="9"/>
      <c r="B195" s="5"/>
      <c r="C195" s="2"/>
      <c r="D195" s="5"/>
      <c r="F195" s="10"/>
      <c r="G195" s="10"/>
      <c r="H195" s="10"/>
      <c r="I195" s="10"/>
      <c r="J195" s="22"/>
      <c r="K195" s="23"/>
      <c r="L195" s="24"/>
      <c r="M195" s="39" t="s">
        <v>330</v>
      </c>
      <c r="N195" s="26"/>
      <c r="O195" s="26"/>
      <c r="P195" s="384"/>
      <c r="Q195" s="384"/>
      <c r="R195" s="26"/>
      <c r="S195" s="26"/>
      <c r="T195" s="38"/>
      <c r="V195" t="s">
        <v>126</v>
      </c>
      <c r="W195">
        <v>0</v>
      </c>
    </row>
    <row r="196" spans="1:23" ht="21" customHeight="1">
      <c r="A196" s="9"/>
      <c r="B196" s="5"/>
      <c r="C196" s="2"/>
      <c r="D196" s="5"/>
      <c r="F196" s="10"/>
      <c r="G196" s="10"/>
      <c r="H196" s="10"/>
      <c r="I196" s="10"/>
      <c r="J196" s="22"/>
      <c r="K196" s="23"/>
      <c r="L196" s="24"/>
      <c r="M196" s="39" t="s">
        <v>146</v>
      </c>
      <c r="N196" s="26"/>
      <c r="O196" s="26"/>
      <c r="P196" s="384"/>
      <c r="Q196" s="384"/>
      <c r="R196" s="26"/>
      <c r="S196" s="26"/>
      <c r="T196" s="38"/>
      <c r="V196" t="s">
        <v>116</v>
      </c>
      <c r="W196">
        <v>0</v>
      </c>
    </row>
    <row r="197" spans="1:23" ht="21" customHeight="1">
      <c r="A197" s="9"/>
      <c r="B197" s="5"/>
      <c r="C197" s="2"/>
      <c r="D197" s="5"/>
      <c r="F197" s="10"/>
      <c r="G197" s="10"/>
      <c r="H197" s="10"/>
      <c r="I197" s="10"/>
      <c r="J197" s="22"/>
      <c r="K197" s="23"/>
      <c r="L197" s="24"/>
      <c r="M197" s="39" t="s">
        <v>331</v>
      </c>
      <c r="N197" s="26"/>
      <c r="O197" s="26"/>
      <c r="P197" s="384"/>
      <c r="Q197" s="384"/>
      <c r="R197" s="26"/>
      <c r="S197" s="26"/>
      <c r="T197" s="38"/>
      <c r="V197" t="s">
        <v>332</v>
      </c>
      <c r="W197">
        <v>0</v>
      </c>
    </row>
    <row r="198" spans="1:23" ht="21" customHeight="1">
      <c r="A198" s="9"/>
      <c r="B198" s="5"/>
      <c r="C198" s="2"/>
      <c r="D198" s="5"/>
      <c r="F198" s="10"/>
      <c r="G198" s="10"/>
      <c r="H198" s="10"/>
      <c r="I198" s="10"/>
      <c r="J198" s="22"/>
      <c r="K198" s="23"/>
      <c r="L198" s="24"/>
      <c r="M198" s="30" t="s">
        <v>333</v>
      </c>
      <c r="N198" s="26">
        <f>SUM(N199:N205)</f>
        <v>11589</v>
      </c>
      <c r="O198" s="26"/>
      <c r="P198" s="384"/>
      <c r="Q198" s="384"/>
      <c r="R198" s="26"/>
      <c r="S198" s="26"/>
      <c r="T198" s="38"/>
      <c r="V198" t="s">
        <v>334</v>
      </c>
      <c r="W198">
        <v>11589</v>
      </c>
    </row>
    <row r="199" spans="1:23" ht="21" customHeight="1">
      <c r="A199" s="9"/>
      <c r="B199" s="5"/>
      <c r="C199" s="2"/>
      <c r="D199" s="5"/>
      <c r="F199" s="10"/>
      <c r="G199" s="10"/>
      <c r="H199" s="10"/>
      <c r="I199" s="10"/>
      <c r="J199" s="22"/>
      <c r="K199" s="23"/>
      <c r="L199" s="24"/>
      <c r="M199" s="30" t="s">
        <v>131</v>
      </c>
      <c r="N199" s="26">
        <v>4235</v>
      </c>
      <c r="O199" s="26"/>
      <c r="P199" s="384"/>
      <c r="Q199" s="384"/>
      <c r="R199" s="26"/>
      <c r="S199" s="26"/>
      <c r="T199" s="38"/>
      <c r="V199" t="s">
        <v>98</v>
      </c>
      <c r="W199">
        <v>4235</v>
      </c>
    </row>
    <row r="200" spans="1:23" ht="21" customHeight="1">
      <c r="A200" s="9"/>
      <c r="B200" s="5"/>
      <c r="C200" s="2"/>
      <c r="D200" s="5"/>
      <c r="F200" s="10"/>
      <c r="G200" s="10"/>
      <c r="H200" s="10"/>
      <c r="I200" s="10"/>
      <c r="J200" s="22"/>
      <c r="K200" s="23"/>
      <c r="L200" s="24"/>
      <c r="M200" s="30" t="s">
        <v>132</v>
      </c>
      <c r="N200" s="26">
        <v>6907</v>
      </c>
      <c r="O200" s="26"/>
      <c r="P200" s="384"/>
      <c r="Q200" s="384"/>
      <c r="R200" s="26"/>
      <c r="S200" s="26"/>
      <c r="T200" s="38"/>
      <c r="V200" t="s">
        <v>100</v>
      </c>
      <c r="W200">
        <v>6907</v>
      </c>
    </row>
    <row r="201" spans="1:23" ht="21" customHeight="1">
      <c r="A201" s="9"/>
      <c r="B201" s="5"/>
      <c r="C201" s="2"/>
      <c r="D201" s="5"/>
      <c r="F201" s="10"/>
      <c r="G201" s="10"/>
      <c r="H201" s="10"/>
      <c r="I201" s="10"/>
      <c r="J201" s="22"/>
      <c r="K201" s="23"/>
      <c r="L201" s="24"/>
      <c r="M201" s="30" t="s">
        <v>133</v>
      </c>
      <c r="N201" s="26"/>
      <c r="O201" s="26"/>
      <c r="P201" s="384"/>
      <c r="Q201" s="384"/>
      <c r="R201" s="26"/>
      <c r="S201" s="26"/>
      <c r="T201" s="38"/>
      <c r="V201" t="s">
        <v>102</v>
      </c>
      <c r="W201">
        <v>0</v>
      </c>
    </row>
    <row r="202" spans="1:23" ht="21" customHeight="1">
      <c r="A202" s="9"/>
      <c r="B202" s="5"/>
      <c r="C202" s="2"/>
      <c r="D202" s="5"/>
      <c r="F202" s="10"/>
      <c r="G202" s="10"/>
      <c r="H202" s="10"/>
      <c r="I202" s="10"/>
      <c r="J202" s="22"/>
      <c r="K202" s="23"/>
      <c r="L202" s="24"/>
      <c r="M202" s="39" t="s">
        <v>335</v>
      </c>
      <c r="N202" s="26"/>
      <c r="O202" s="26"/>
      <c r="P202" s="384"/>
      <c r="Q202" s="384"/>
      <c r="R202" s="26"/>
      <c r="S202" s="26"/>
      <c r="T202" s="38"/>
      <c r="V202" t="s">
        <v>336</v>
      </c>
      <c r="W202">
        <v>0</v>
      </c>
    </row>
    <row r="203" spans="1:23" ht="21" customHeight="1">
      <c r="A203" s="9"/>
      <c r="B203" s="5"/>
      <c r="C203" s="2"/>
      <c r="D203" s="5"/>
      <c r="F203" s="10"/>
      <c r="G203" s="10"/>
      <c r="H203" s="10"/>
      <c r="I203" s="10"/>
      <c r="J203" s="22"/>
      <c r="K203" s="23"/>
      <c r="L203" s="24"/>
      <c r="M203" s="39" t="s">
        <v>337</v>
      </c>
      <c r="N203" s="26">
        <v>72</v>
      </c>
      <c r="O203" s="26"/>
      <c r="P203" s="384"/>
      <c r="Q203" s="384"/>
      <c r="R203" s="26"/>
      <c r="S203" s="26"/>
      <c r="T203" s="38"/>
      <c r="V203" t="s">
        <v>338</v>
      </c>
      <c r="W203">
        <v>72</v>
      </c>
    </row>
    <row r="204" spans="1:23" ht="21" customHeight="1">
      <c r="A204" s="9"/>
      <c r="B204" s="5"/>
      <c r="C204" s="2"/>
      <c r="D204" s="5"/>
      <c r="F204" s="10"/>
      <c r="G204" s="10"/>
      <c r="H204" s="10"/>
      <c r="I204" s="10"/>
      <c r="J204" s="22"/>
      <c r="K204" s="23"/>
      <c r="L204" s="24"/>
      <c r="M204" s="30" t="s">
        <v>146</v>
      </c>
      <c r="N204" s="26">
        <v>283</v>
      </c>
      <c r="O204" s="26"/>
      <c r="P204" s="384"/>
      <c r="Q204" s="384"/>
      <c r="R204" s="26"/>
      <c r="S204" s="26"/>
      <c r="T204" s="38"/>
      <c r="V204" t="s">
        <v>116</v>
      </c>
      <c r="W204">
        <v>283</v>
      </c>
    </row>
    <row r="205" spans="1:23" ht="21" customHeight="1">
      <c r="A205" s="9"/>
      <c r="B205" s="5"/>
      <c r="C205" s="2"/>
      <c r="D205" s="5"/>
      <c r="F205" s="10"/>
      <c r="G205" s="10"/>
      <c r="H205" s="10"/>
      <c r="I205" s="10"/>
      <c r="J205" s="22"/>
      <c r="K205" s="23"/>
      <c r="L205" s="41"/>
      <c r="M205" s="30" t="s">
        <v>339</v>
      </c>
      <c r="N205" s="26">
        <v>92</v>
      </c>
      <c r="O205" s="26"/>
      <c r="P205" s="384"/>
      <c r="Q205" s="384"/>
      <c r="R205" s="26"/>
      <c r="S205" s="26"/>
      <c r="T205" s="38"/>
      <c r="V205" t="s">
        <v>340</v>
      </c>
      <c r="W205">
        <v>92</v>
      </c>
    </row>
    <row r="206" spans="1:23" ht="21" customHeight="1">
      <c r="A206" s="9"/>
      <c r="B206" s="5"/>
      <c r="C206" s="2"/>
      <c r="D206" s="5"/>
      <c r="F206" s="10"/>
      <c r="G206" s="10"/>
      <c r="H206" s="10"/>
      <c r="I206" s="10"/>
      <c r="J206" s="22"/>
      <c r="K206" s="42"/>
      <c r="L206" s="24"/>
      <c r="M206" s="43" t="s">
        <v>341</v>
      </c>
      <c r="N206" s="26">
        <f>SUM(N207:N212)</f>
        <v>4230</v>
      </c>
      <c r="O206" s="26"/>
      <c r="P206" s="384"/>
      <c r="Q206" s="384"/>
      <c r="R206" s="26"/>
      <c r="S206" s="26"/>
      <c r="T206" s="38"/>
      <c r="V206" t="s">
        <v>342</v>
      </c>
      <c r="W206">
        <v>4230</v>
      </c>
    </row>
    <row r="207" spans="1:23" ht="21" customHeight="1">
      <c r="A207" s="9"/>
      <c r="B207" s="5">
        <v>1</v>
      </c>
      <c r="C207" s="2"/>
      <c r="D207" s="5">
        <v>0</v>
      </c>
      <c r="E207" s="11">
        <v>20129</v>
      </c>
      <c r="F207" s="10"/>
      <c r="G207" s="10">
        <v>20129</v>
      </c>
      <c r="H207" s="10"/>
      <c r="I207" s="10"/>
      <c r="J207" s="22"/>
      <c r="K207" s="42"/>
      <c r="L207" s="24"/>
      <c r="M207" s="43" t="s">
        <v>131</v>
      </c>
      <c r="N207" s="26">
        <v>2897</v>
      </c>
      <c r="O207" s="26"/>
      <c r="P207" s="384"/>
      <c r="Q207" s="384"/>
      <c r="R207" s="26"/>
      <c r="S207" s="26"/>
      <c r="T207" s="38"/>
      <c r="V207" t="s">
        <v>98</v>
      </c>
      <c r="W207">
        <v>2897</v>
      </c>
    </row>
    <row r="208" spans="1:23" ht="21" customHeight="1">
      <c r="A208" s="9"/>
      <c r="B208" s="5">
        <v>1</v>
      </c>
      <c r="C208" s="2"/>
      <c r="D208" s="5">
        <v>0</v>
      </c>
      <c r="E208" s="11">
        <v>2012901</v>
      </c>
      <c r="F208" s="10">
        <v>201</v>
      </c>
      <c r="G208" s="10">
        <v>20129</v>
      </c>
      <c r="H208" s="10">
        <v>2012901</v>
      </c>
      <c r="I208" s="10"/>
      <c r="J208" s="22"/>
      <c r="K208" s="42"/>
      <c r="L208" s="24"/>
      <c r="M208" s="43" t="s">
        <v>132</v>
      </c>
      <c r="N208" s="26">
        <v>1214</v>
      </c>
      <c r="O208" s="26"/>
      <c r="P208" s="384"/>
      <c r="Q208" s="384"/>
      <c r="R208" s="26"/>
      <c r="S208" s="26"/>
      <c r="T208" s="38"/>
      <c r="V208" t="s">
        <v>100</v>
      </c>
      <c r="W208">
        <v>1214</v>
      </c>
    </row>
    <row r="209" spans="1:23" ht="21" customHeight="1">
      <c r="A209" s="9"/>
      <c r="B209" s="5">
        <v>1</v>
      </c>
      <c r="C209" s="2"/>
      <c r="D209" s="5">
        <v>0</v>
      </c>
      <c r="E209" s="11">
        <v>2012902</v>
      </c>
      <c r="F209" s="10">
        <v>201</v>
      </c>
      <c r="G209" s="10">
        <v>20129</v>
      </c>
      <c r="H209" s="10">
        <v>2012902</v>
      </c>
      <c r="I209" s="10"/>
      <c r="J209" s="22"/>
      <c r="K209" s="42"/>
      <c r="L209" s="24"/>
      <c r="M209" s="43" t="s">
        <v>133</v>
      </c>
      <c r="N209" s="26"/>
      <c r="O209" s="26"/>
      <c r="P209" s="384"/>
      <c r="Q209" s="384"/>
      <c r="R209" s="26"/>
      <c r="S209" s="26"/>
      <c r="T209" s="38"/>
      <c r="V209" t="s">
        <v>102</v>
      </c>
      <c r="W209">
        <v>0</v>
      </c>
    </row>
    <row r="210" spans="1:23" ht="21" customHeight="1">
      <c r="A210" s="9"/>
      <c r="B210" s="5">
        <v>1</v>
      </c>
      <c r="C210" s="2"/>
      <c r="D210" s="5">
        <v>0</v>
      </c>
      <c r="E210" s="11">
        <v>2012999</v>
      </c>
      <c r="F210" s="10">
        <v>201</v>
      </c>
      <c r="G210" s="10">
        <v>20129</v>
      </c>
      <c r="H210" s="10">
        <v>2012999</v>
      </c>
      <c r="I210" s="10"/>
      <c r="J210" s="22"/>
      <c r="K210" s="42"/>
      <c r="L210" s="24"/>
      <c r="M210" s="43" t="s">
        <v>343</v>
      </c>
      <c r="N210" s="26"/>
      <c r="O210" s="26"/>
      <c r="P210" s="384"/>
      <c r="Q210" s="384"/>
      <c r="R210" s="26"/>
      <c r="S210" s="26"/>
      <c r="T210" s="38"/>
      <c r="V210" t="s">
        <v>344</v>
      </c>
      <c r="W210">
        <v>0</v>
      </c>
    </row>
    <row r="211" spans="1:23" ht="21" customHeight="1">
      <c r="A211" s="9"/>
      <c r="B211" s="5">
        <v>1</v>
      </c>
      <c r="C211" s="2"/>
      <c r="D211" s="5">
        <v>0</v>
      </c>
      <c r="E211" s="11">
        <v>20131</v>
      </c>
      <c r="F211" s="10"/>
      <c r="G211" s="10">
        <v>20131</v>
      </c>
      <c r="H211" s="10"/>
      <c r="I211" s="10"/>
      <c r="J211" s="44"/>
      <c r="K211" s="22"/>
      <c r="L211" s="24"/>
      <c r="M211" s="43" t="s">
        <v>146</v>
      </c>
      <c r="N211" s="26">
        <v>82</v>
      </c>
      <c r="O211" s="26"/>
      <c r="P211" s="384"/>
      <c r="Q211" s="384"/>
      <c r="R211" s="26"/>
      <c r="S211" s="26"/>
      <c r="T211" s="38"/>
      <c r="V211" t="s">
        <v>116</v>
      </c>
      <c r="W211">
        <v>82</v>
      </c>
    </row>
    <row r="212" spans="1:23" ht="21" customHeight="1">
      <c r="A212" s="9"/>
      <c r="B212" s="5">
        <v>1</v>
      </c>
      <c r="C212" s="2"/>
      <c r="D212" s="5">
        <v>0</v>
      </c>
      <c r="E212" s="11">
        <v>2013101</v>
      </c>
      <c r="F212" s="10">
        <v>201</v>
      </c>
      <c r="G212" s="10">
        <v>20131</v>
      </c>
      <c r="H212" s="10">
        <v>2013101</v>
      </c>
      <c r="I212" s="10"/>
      <c r="J212" s="44"/>
      <c r="K212" s="22"/>
      <c r="L212" s="24"/>
      <c r="M212" s="43" t="s">
        <v>345</v>
      </c>
      <c r="N212" s="26">
        <v>37</v>
      </c>
      <c r="O212" s="26"/>
      <c r="P212" s="384"/>
      <c r="Q212" s="384"/>
      <c r="R212" s="26"/>
      <c r="S212" s="26"/>
      <c r="T212" s="38"/>
      <c r="V212" t="s">
        <v>346</v>
      </c>
      <c r="W212">
        <v>37</v>
      </c>
    </row>
    <row r="213" spans="1:23" ht="21" customHeight="1">
      <c r="A213" s="9"/>
      <c r="B213" s="5">
        <v>1</v>
      </c>
      <c r="C213" s="2"/>
      <c r="D213" s="5">
        <v>0</v>
      </c>
      <c r="E213" s="11">
        <v>2013102</v>
      </c>
      <c r="F213" s="10">
        <v>201</v>
      </c>
      <c r="G213" s="10">
        <v>20131</v>
      </c>
      <c r="H213" s="10">
        <v>2013102</v>
      </c>
      <c r="I213" s="10"/>
      <c r="J213" s="44"/>
      <c r="K213" s="22"/>
      <c r="L213" s="24"/>
      <c r="M213" s="43" t="s">
        <v>347</v>
      </c>
      <c r="N213" s="26">
        <f>SUM(N214:N218)</f>
        <v>6428</v>
      </c>
      <c r="O213" s="26"/>
      <c r="P213" s="384"/>
      <c r="Q213" s="384"/>
      <c r="R213" s="26"/>
      <c r="S213" s="26"/>
      <c r="T213" s="38"/>
      <c r="V213" t="s">
        <v>348</v>
      </c>
      <c r="W213">
        <v>6428</v>
      </c>
    </row>
    <row r="214" spans="1:23" ht="21" customHeight="1">
      <c r="A214" s="9"/>
      <c r="B214" s="5">
        <v>1</v>
      </c>
      <c r="C214" s="2"/>
      <c r="D214" s="5">
        <v>0</v>
      </c>
      <c r="E214" s="11">
        <v>2013103</v>
      </c>
      <c r="F214" s="10">
        <v>201</v>
      </c>
      <c r="G214" s="10">
        <v>20131</v>
      </c>
      <c r="H214" s="10">
        <v>2013103</v>
      </c>
      <c r="I214" s="10"/>
      <c r="J214" s="44"/>
      <c r="K214" s="22"/>
      <c r="L214" s="24"/>
      <c r="M214" s="43" t="s">
        <v>131</v>
      </c>
      <c r="N214" s="26">
        <v>1810</v>
      </c>
      <c r="O214" s="26"/>
      <c r="P214" s="384"/>
      <c r="Q214" s="384"/>
      <c r="R214" s="26"/>
      <c r="S214" s="26"/>
      <c r="T214" s="38"/>
      <c r="V214" t="s">
        <v>98</v>
      </c>
      <c r="W214">
        <v>1810</v>
      </c>
    </row>
    <row r="215" spans="1:23" ht="21" customHeight="1">
      <c r="A215" s="9"/>
      <c r="B215" s="5"/>
      <c r="C215" s="2"/>
      <c r="D215" s="5"/>
      <c r="F215" s="10"/>
      <c r="G215" s="10"/>
      <c r="H215" s="10"/>
      <c r="I215" s="10"/>
      <c r="J215" s="44"/>
      <c r="K215" s="22"/>
      <c r="L215" s="24"/>
      <c r="M215" s="45" t="s">
        <v>132</v>
      </c>
      <c r="N215" s="26">
        <v>4618</v>
      </c>
      <c r="O215" s="26"/>
      <c r="P215" s="384"/>
      <c r="Q215" s="384"/>
      <c r="R215" s="26"/>
      <c r="S215" s="26"/>
      <c r="T215" s="38"/>
      <c r="V215" t="s">
        <v>100</v>
      </c>
      <c r="W215">
        <v>4618</v>
      </c>
    </row>
    <row r="216" spans="1:23" ht="21" customHeight="1">
      <c r="A216" s="9"/>
      <c r="B216" s="5"/>
      <c r="C216" s="2"/>
      <c r="D216" s="5"/>
      <c r="F216" s="10"/>
      <c r="G216" s="10"/>
      <c r="H216" s="10"/>
      <c r="I216" s="10"/>
      <c r="J216" s="44"/>
      <c r="K216" s="22"/>
      <c r="L216" s="24"/>
      <c r="M216" s="45" t="s">
        <v>133</v>
      </c>
      <c r="N216" s="26"/>
      <c r="O216" s="26"/>
      <c r="P216" s="384"/>
      <c r="Q216" s="384"/>
      <c r="R216" s="26"/>
      <c r="S216" s="26"/>
      <c r="T216" s="38"/>
      <c r="V216" t="s">
        <v>102</v>
      </c>
      <c r="W216">
        <v>0</v>
      </c>
    </row>
    <row r="217" spans="1:23" ht="21" customHeight="1">
      <c r="A217" s="9"/>
      <c r="B217" s="5"/>
      <c r="C217" s="2"/>
      <c r="D217" s="5"/>
      <c r="F217" s="10"/>
      <c r="G217" s="10"/>
      <c r="H217" s="10"/>
      <c r="I217" s="10"/>
      <c r="J217" s="44"/>
      <c r="K217" s="22"/>
      <c r="L217" s="24"/>
      <c r="M217" s="45" t="s">
        <v>146</v>
      </c>
      <c r="N217" s="26"/>
      <c r="O217" s="26"/>
      <c r="P217" s="384"/>
      <c r="Q217" s="384"/>
      <c r="R217" s="26"/>
      <c r="S217" s="26"/>
      <c r="T217" s="38"/>
      <c r="V217" t="s">
        <v>116</v>
      </c>
      <c r="W217">
        <v>0</v>
      </c>
    </row>
    <row r="218" spans="1:23" ht="21" customHeight="1">
      <c r="A218" s="9"/>
      <c r="B218" s="5">
        <v>1</v>
      </c>
      <c r="C218" s="2"/>
      <c r="D218" s="5">
        <v>0</v>
      </c>
      <c r="E218" s="11">
        <v>2013105</v>
      </c>
      <c r="F218" s="10">
        <v>201</v>
      </c>
      <c r="G218" s="10">
        <v>20131</v>
      </c>
      <c r="H218" s="10">
        <v>2013105</v>
      </c>
      <c r="I218" s="10"/>
      <c r="J218" s="44"/>
      <c r="K218" s="22"/>
      <c r="L218" s="24"/>
      <c r="M218" s="43" t="s">
        <v>349</v>
      </c>
      <c r="N218" s="26"/>
      <c r="O218" s="26"/>
      <c r="P218" s="384"/>
      <c r="Q218" s="384"/>
      <c r="R218" s="26"/>
      <c r="S218" s="26"/>
      <c r="T218" s="38"/>
      <c r="V218" t="s">
        <v>350</v>
      </c>
      <c r="W218">
        <v>0</v>
      </c>
    </row>
    <row r="219" spans="1:23" ht="21" customHeight="1">
      <c r="A219" s="9"/>
      <c r="B219" s="5">
        <v>1</v>
      </c>
      <c r="C219" s="2"/>
      <c r="D219" s="5">
        <v>0</v>
      </c>
      <c r="E219" s="11">
        <v>2013150</v>
      </c>
      <c r="F219" s="10">
        <v>201</v>
      </c>
      <c r="G219" s="10">
        <v>20131</v>
      </c>
      <c r="H219" s="10">
        <v>2013150</v>
      </c>
      <c r="I219" s="10"/>
      <c r="J219" s="44"/>
      <c r="K219" s="22"/>
      <c r="L219" s="24"/>
      <c r="M219" s="43" t="s">
        <v>351</v>
      </c>
      <c r="N219" s="26">
        <f>SUM(N220:N224)</f>
        <v>6373</v>
      </c>
      <c r="O219" s="26"/>
      <c r="P219" s="384"/>
      <c r="Q219" s="384"/>
      <c r="R219" s="26"/>
      <c r="S219" s="26"/>
      <c r="T219" s="38"/>
      <c r="V219" t="s">
        <v>352</v>
      </c>
      <c r="W219">
        <v>6373</v>
      </c>
    </row>
    <row r="220" spans="1:23" ht="21" customHeight="1">
      <c r="A220" s="9"/>
      <c r="B220" s="5">
        <v>1</v>
      </c>
      <c r="C220" s="2"/>
      <c r="D220" s="5">
        <v>0</v>
      </c>
      <c r="E220" s="11">
        <v>2013199</v>
      </c>
      <c r="F220" s="10">
        <v>201</v>
      </c>
      <c r="G220" s="10">
        <v>20131</v>
      </c>
      <c r="H220" s="10">
        <v>2013199</v>
      </c>
      <c r="I220" s="10"/>
      <c r="J220" s="44"/>
      <c r="K220" s="22"/>
      <c r="L220" s="24"/>
      <c r="M220" s="43" t="s">
        <v>131</v>
      </c>
      <c r="N220" s="26">
        <v>1818</v>
      </c>
      <c r="O220" s="26"/>
      <c r="P220" s="384"/>
      <c r="Q220" s="384"/>
      <c r="R220" s="26"/>
      <c r="S220" s="26"/>
      <c r="T220" s="38"/>
      <c r="V220" t="s">
        <v>98</v>
      </c>
      <c r="W220">
        <v>1818</v>
      </c>
    </row>
    <row r="221" spans="1:23" ht="21" customHeight="1">
      <c r="A221" s="9"/>
      <c r="B221" s="5">
        <v>1</v>
      </c>
      <c r="C221" s="2"/>
      <c r="D221" s="5">
        <v>0</v>
      </c>
      <c r="E221" s="11">
        <v>20132</v>
      </c>
      <c r="F221" s="10"/>
      <c r="G221" s="10">
        <v>20132</v>
      </c>
      <c r="H221" s="10"/>
      <c r="I221" s="10"/>
      <c r="J221" s="44"/>
      <c r="K221" s="22"/>
      <c r="L221" s="24"/>
      <c r="M221" s="43" t="s">
        <v>132</v>
      </c>
      <c r="N221" s="26">
        <v>4555</v>
      </c>
      <c r="O221" s="26"/>
      <c r="P221" s="384"/>
      <c r="Q221" s="384"/>
      <c r="R221" s="26"/>
      <c r="S221" s="26"/>
      <c r="T221" s="38"/>
      <c r="V221" t="s">
        <v>100</v>
      </c>
      <c r="W221">
        <v>4555</v>
      </c>
    </row>
    <row r="222" spans="1:23" ht="21" customHeight="1">
      <c r="A222" s="9"/>
      <c r="B222" s="5"/>
      <c r="C222" s="2"/>
      <c r="D222" s="5"/>
      <c r="F222" s="10"/>
      <c r="G222" s="10"/>
      <c r="H222" s="10"/>
      <c r="I222" s="10"/>
      <c r="J222" s="44"/>
      <c r="K222" s="22"/>
      <c r="L222" s="24"/>
      <c r="M222" s="43" t="s">
        <v>133</v>
      </c>
      <c r="N222" s="26"/>
      <c r="O222" s="26"/>
      <c r="P222" s="384"/>
      <c r="Q222" s="384"/>
      <c r="R222" s="26"/>
      <c r="S222" s="26"/>
      <c r="T222" s="38"/>
      <c r="V222" t="s">
        <v>102</v>
      </c>
      <c r="W222">
        <v>0</v>
      </c>
    </row>
    <row r="223" spans="1:23" ht="21" customHeight="1">
      <c r="A223" s="9"/>
      <c r="B223" s="5">
        <v>1</v>
      </c>
      <c r="C223" s="2"/>
      <c r="D223" s="5">
        <v>0</v>
      </c>
      <c r="E223" s="11">
        <v>2013201</v>
      </c>
      <c r="F223" s="10">
        <v>201</v>
      </c>
      <c r="G223" s="10">
        <v>20132</v>
      </c>
      <c r="H223" s="10">
        <v>2013201</v>
      </c>
      <c r="I223" s="10"/>
      <c r="J223" s="44"/>
      <c r="K223" s="22"/>
      <c r="L223" s="24"/>
      <c r="M223" s="43" t="s">
        <v>146</v>
      </c>
      <c r="N223" s="26"/>
      <c r="O223" s="26"/>
      <c r="P223" s="384"/>
      <c r="Q223" s="384"/>
      <c r="R223" s="26"/>
      <c r="S223" s="26"/>
      <c r="T223" s="38"/>
      <c r="V223" t="s">
        <v>116</v>
      </c>
      <c r="W223">
        <v>0</v>
      </c>
    </row>
    <row r="224" spans="1:23" ht="21" customHeight="1">
      <c r="A224" s="9"/>
      <c r="B224" s="5">
        <v>1</v>
      </c>
      <c r="C224" s="2"/>
      <c r="D224" s="5">
        <v>0</v>
      </c>
      <c r="E224" s="11">
        <v>2013299</v>
      </c>
      <c r="F224" s="10">
        <v>201</v>
      </c>
      <c r="G224" s="10">
        <v>20132</v>
      </c>
      <c r="H224" s="10">
        <v>2013299</v>
      </c>
      <c r="I224" s="10"/>
      <c r="J224" s="44"/>
      <c r="K224" s="22"/>
      <c r="L224" s="24"/>
      <c r="M224" s="43" t="s">
        <v>353</v>
      </c>
      <c r="N224" s="26"/>
      <c r="O224" s="26"/>
      <c r="P224" s="384"/>
      <c r="Q224" s="384"/>
      <c r="R224" s="26"/>
      <c r="S224" s="26"/>
      <c r="T224" s="38"/>
      <c r="V224" t="s">
        <v>354</v>
      </c>
      <c r="W224">
        <v>0</v>
      </c>
    </row>
    <row r="225" spans="1:23" ht="21" customHeight="1">
      <c r="A225" s="9"/>
      <c r="B225" s="5"/>
      <c r="C225" s="2"/>
      <c r="D225" s="5"/>
      <c r="F225" s="10"/>
      <c r="G225" s="10"/>
      <c r="H225" s="10"/>
      <c r="I225" s="10"/>
      <c r="J225" s="44"/>
      <c r="K225" s="22"/>
      <c r="L225" s="24"/>
      <c r="M225" s="45" t="s">
        <v>355</v>
      </c>
      <c r="N225" s="26">
        <f>SUM(N226:N230)</f>
        <v>1782</v>
      </c>
      <c r="O225" s="26"/>
      <c r="P225" s="384"/>
      <c r="Q225" s="384"/>
      <c r="R225" s="26"/>
      <c r="S225" s="26"/>
      <c r="T225" s="38"/>
      <c r="V225" t="s">
        <v>356</v>
      </c>
      <c r="W225">
        <v>1782</v>
      </c>
    </row>
    <row r="226" spans="1:23" ht="21" customHeight="1">
      <c r="A226" s="9"/>
      <c r="B226" s="5"/>
      <c r="C226" s="2"/>
      <c r="D226" s="5"/>
      <c r="F226" s="10"/>
      <c r="G226" s="10"/>
      <c r="H226" s="10"/>
      <c r="I226" s="10"/>
      <c r="J226" s="44"/>
      <c r="K226" s="22"/>
      <c r="L226" s="24"/>
      <c r="M226" s="45" t="s">
        <v>131</v>
      </c>
      <c r="N226" s="26">
        <v>808</v>
      </c>
      <c r="O226" s="26"/>
      <c r="P226" s="384"/>
      <c r="Q226" s="384"/>
      <c r="R226" s="26"/>
      <c r="S226" s="26"/>
      <c r="T226" s="38"/>
      <c r="V226" t="s">
        <v>98</v>
      </c>
      <c r="W226">
        <v>808</v>
      </c>
    </row>
    <row r="227" spans="1:23" ht="21" customHeight="1">
      <c r="A227" s="9"/>
      <c r="B227" s="5"/>
      <c r="C227" s="2"/>
      <c r="D227" s="5"/>
      <c r="F227" s="10"/>
      <c r="G227" s="10"/>
      <c r="H227" s="10"/>
      <c r="I227" s="10"/>
      <c r="J227" s="44"/>
      <c r="K227" s="22"/>
      <c r="L227" s="24"/>
      <c r="M227" s="45" t="s">
        <v>132</v>
      </c>
      <c r="N227" s="26">
        <v>879</v>
      </c>
      <c r="O227" s="26"/>
      <c r="P227" s="384"/>
      <c r="Q227" s="384"/>
      <c r="R227" s="26"/>
      <c r="S227" s="26"/>
      <c r="T227" s="38"/>
      <c r="V227" t="s">
        <v>100</v>
      </c>
      <c r="W227">
        <v>879</v>
      </c>
    </row>
    <row r="228" spans="1:23" ht="21" customHeight="1">
      <c r="A228" s="9"/>
      <c r="B228" s="5"/>
      <c r="C228" s="2"/>
      <c r="D228" s="5"/>
      <c r="F228" s="10"/>
      <c r="G228" s="10"/>
      <c r="H228" s="10"/>
      <c r="I228" s="10"/>
      <c r="J228" s="44"/>
      <c r="K228" s="22"/>
      <c r="L228" s="24"/>
      <c r="M228" s="45" t="s">
        <v>133</v>
      </c>
      <c r="N228" s="26"/>
      <c r="O228" s="26"/>
      <c r="P228" s="384"/>
      <c r="Q228" s="384"/>
      <c r="R228" s="26"/>
      <c r="S228" s="26"/>
      <c r="T228" s="38"/>
      <c r="V228" t="s">
        <v>102</v>
      </c>
      <c r="W228">
        <v>0</v>
      </c>
    </row>
    <row r="229" spans="1:23" ht="21" customHeight="1">
      <c r="A229" s="9"/>
      <c r="B229" s="5"/>
      <c r="C229" s="2"/>
      <c r="D229" s="5"/>
      <c r="F229" s="10"/>
      <c r="G229" s="10"/>
      <c r="H229" s="10"/>
      <c r="I229" s="10"/>
      <c r="J229" s="44"/>
      <c r="K229" s="22"/>
      <c r="L229" s="24"/>
      <c r="M229" s="45" t="s">
        <v>146</v>
      </c>
      <c r="N229" s="26">
        <v>60</v>
      </c>
      <c r="O229" s="26"/>
      <c r="P229" s="384"/>
      <c r="Q229" s="384"/>
      <c r="R229" s="26"/>
      <c r="S229" s="26"/>
      <c r="T229" s="38"/>
      <c r="V229" t="s">
        <v>116</v>
      </c>
      <c r="W229">
        <v>60</v>
      </c>
    </row>
    <row r="230" spans="1:23" ht="21" customHeight="1">
      <c r="A230" s="9"/>
      <c r="B230" s="5"/>
      <c r="C230" s="2"/>
      <c r="D230" s="5"/>
      <c r="F230" s="10"/>
      <c r="G230" s="10"/>
      <c r="H230" s="10"/>
      <c r="I230" s="10"/>
      <c r="J230" s="44"/>
      <c r="K230" s="22"/>
      <c r="L230" s="24"/>
      <c r="M230" s="45" t="s">
        <v>357</v>
      </c>
      <c r="N230" s="26">
        <v>35</v>
      </c>
      <c r="O230" s="26"/>
      <c r="P230" s="384"/>
      <c r="Q230" s="384"/>
      <c r="R230" s="26"/>
      <c r="S230" s="26"/>
      <c r="T230" s="38"/>
      <c r="V230" t="s">
        <v>358</v>
      </c>
      <c r="W230">
        <v>35</v>
      </c>
    </row>
    <row r="231" spans="1:23" ht="21" customHeight="1">
      <c r="A231" s="9"/>
      <c r="B231" s="5">
        <v>1</v>
      </c>
      <c r="C231" s="2"/>
      <c r="D231" s="5">
        <v>0</v>
      </c>
      <c r="E231" s="11">
        <v>20133</v>
      </c>
      <c r="F231" s="10"/>
      <c r="G231" s="10">
        <v>20133</v>
      </c>
      <c r="H231" s="10"/>
      <c r="I231" s="10"/>
      <c r="J231" s="44"/>
      <c r="K231" s="22"/>
      <c r="L231" s="24"/>
      <c r="M231" s="43" t="s">
        <v>359</v>
      </c>
      <c r="N231" s="26">
        <f>SUM(N232:N236)</f>
        <v>6646</v>
      </c>
      <c r="O231" s="26"/>
      <c r="P231" s="384"/>
      <c r="Q231" s="384"/>
      <c r="R231" s="26"/>
      <c r="S231" s="26"/>
      <c r="T231" s="38"/>
      <c r="V231" t="s">
        <v>360</v>
      </c>
      <c r="W231">
        <v>6646</v>
      </c>
    </row>
    <row r="232" spans="1:23" ht="21" customHeight="1">
      <c r="A232" s="9"/>
      <c r="B232" s="5">
        <v>1</v>
      </c>
      <c r="C232" s="2"/>
      <c r="D232" s="5">
        <v>0</v>
      </c>
      <c r="E232" s="11">
        <v>2013301</v>
      </c>
      <c r="F232" s="10">
        <v>201</v>
      </c>
      <c r="G232" s="10">
        <v>20133</v>
      </c>
      <c r="H232" s="10">
        <v>2013301</v>
      </c>
      <c r="I232" s="10"/>
      <c r="J232" s="44"/>
      <c r="K232" s="22"/>
      <c r="L232" s="24"/>
      <c r="M232" s="43" t="s">
        <v>131</v>
      </c>
      <c r="N232" s="26">
        <v>3746</v>
      </c>
      <c r="O232" s="26"/>
      <c r="P232" s="384"/>
      <c r="Q232" s="384"/>
      <c r="R232" s="26"/>
      <c r="S232" s="26"/>
      <c r="T232" s="38"/>
      <c r="V232" t="s">
        <v>98</v>
      </c>
      <c r="W232">
        <v>3746</v>
      </c>
    </row>
    <row r="233" spans="1:23" ht="21" customHeight="1">
      <c r="A233" s="9"/>
      <c r="B233" s="5">
        <v>1</v>
      </c>
      <c r="C233" s="2"/>
      <c r="D233" s="5">
        <v>0</v>
      </c>
      <c r="E233" s="11">
        <v>2013302</v>
      </c>
      <c r="F233" s="10">
        <v>201</v>
      </c>
      <c r="G233" s="10">
        <v>20133</v>
      </c>
      <c r="H233" s="10">
        <v>2013302</v>
      </c>
      <c r="I233" s="10"/>
      <c r="J233" s="44"/>
      <c r="K233" s="22"/>
      <c r="L233" s="24"/>
      <c r="M233" s="43" t="s">
        <v>132</v>
      </c>
      <c r="N233" s="26">
        <v>1919</v>
      </c>
      <c r="O233" s="26"/>
      <c r="P233" s="384"/>
      <c r="Q233" s="384"/>
      <c r="R233" s="26"/>
      <c r="S233" s="26"/>
      <c r="T233" s="38"/>
      <c r="V233" t="s">
        <v>100</v>
      </c>
      <c r="W233">
        <v>1919</v>
      </c>
    </row>
    <row r="234" spans="1:23" ht="21" customHeight="1">
      <c r="A234" s="9"/>
      <c r="B234" s="5"/>
      <c r="C234" s="2"/>
      <c r="D234" s="5"/>
      <c r="F234" s="10"/>
      <c r="G234" s="10"/>
      <c r="H234" s="10"/>
      <c r="I234" s="10"/>
      <c r="J234" s="44"/>
      <c r="K234" s="22"/>
      <c r="L234" s="24"/>
      <c r="M234" s="43" t="s">
        <v>133</v>
      </c>
      <c r="N234" s="26"/>
      <c r="O234" s="26"/>
      <c r="P234" s="384"/>
      <c r="Q234" s="384"/>
      <c r="R234" s="26"/>
      <c r="S234" s="26"/>
      <c r="T234" s="38"/>
      <c r="V234" t="s">
        <v>102</v>
      </c>
      <c r="W234">
        <v>0</v>
      </c>
    </row>
    <row r="235" spans="1:23" ht="21" customHeight="1">
      <c r="A235" s="9"/>
      <c r="B235" s="5"/>
      <c r="C235" s="2"/>
      <c r="D235" s="5"/>
      <c r="F235" s="10"/>
      <c r="G235" s="10"/>
      <c r="H235" s="10"/>
      <c r="I235" s="10"/>
      <c r="J235" s="44"/>
      <c r="K235" s="22"/>
      <c r="L235" s="24"/>
      <c r="M235" s="43" t="s">
        <v>146</v>
      </c>
      <c r="N235" s="26">
        <v>478</v>
      </c>
      <c r="O235" s="26"/>
      <c r="P235" s="384"/>
      <c r="Q235" s="384"/>
      <c r="R235" s="26"/>
      <c r="S235" s="26"/>
      <c r="T235" s="38"/>
      <c r="V235" t="s">
        <v>116</v>
      </c>
      <c r="W235">
        <v>478</v>
      </c>
    </row>
    <row r="236" spans="1:23" ht="21" customHeight="1">
      <c r="A236" s="9"/>
      <c r="B236" s="5">
        <v>1</v>
      </c>
      <c r="C236" s="2"/>
      <c r="D236" s="5">
        <v>0</v>
      </c>
      <c r="E236" s="11">
        <v>2013350</v>
      </c>
      <c r="F236" s="10">
        <v>201</v>
      </c>
      <c r="G236" s="10">
        <v>20133</v>
      </c>
      <c r="H236" s="10">
        <v>2013350</v>
      </c>
      <c r="I236" s="10"/>
      <c r="J236" s="44"/>
      <c r="K236" s="22"/>
      <c r="L236" s="24"/>
      <c r="M236" s="43" t="s">
        <v>360</v>
      </c>
      <c r="N236" s="26">
        <v>503</v>
      </c>
      <c r="O236" s="26"/>
      <c r="P236" s="384"/>
      <c r="Q236" s="384"/>
      <c r="R236" s="26"/>
      <c r="S236" s="26"/>
      <c r="T236" s="38"/>
      <c r="V236" t="s">
        <v>361</v>
      </c>
      <c r="W236">
        <v>503</v>
      </c>
    </row>
    <row r="237" spans="1:23" ht="21" customHeight="1">
      <c r="A237" s="9"/>
      <c r="B237" s="5"/>
      <c r="C237" s="2"/>
      <c r="D237" s="5"/>
      <c r="F237" s="10"/>
      <c r="G237" s="10"/>
      <c r="H237" s="10"/>
      <c r="I237" s="10"/>
      <c r="J237" s="44"/>
      <c r="K237" s="22"/>
      <c r="L237" s="46"/>
      <c r="M237" s="45" t="s">
        <v>362</v>
      </c>
      <c r="N237" s="26">
        <f>SUM(N238:N239)</f>
        <v>37581</v>
      </c>
      <c r="O237" s="26"/>
      <c r="P237" s="384"/>
      <c r="Q237" s="384"/>
      <c r="R237" s="26"/>
      <c r="S237" s="26"/>
      <c r="T237" s="38"/>
      <c r="V237" t="s">
        <v>363</v>
      </c>
      <c r="W237">
        <v>37581</v>
      </c>
    </row>
    <row r="238" spans="1:23" ht="21" customHeight="1">
      <c r="A238" s="9"/>
      <c r="B238" s="5"/>
      <c r="C238" s="2"/>
      <c r="D238" s="5"/>
      <c r="F238" s="10"/>
      <c r="G238" s="10"/>
      <c r="H238" s="10"/>
      <c r="I238" s="10"/>
      <c r="J238" s="44"/>
      <c r="K238" s="22"/>
      <c r="L238" s="46"/>
      <c r="M238" s="45" t="s">
        <v>364</v>
      </c>
      <c r="N238" s="26"/>
      <c r="O238" s="26"/>
      <c r="P238" s="384"/>
      <c r="Q238" s="384"/>
      <c r="R238" s="26"/>
      <c r="S238" s="26"/>
      <c r="T238" s="38"/>
      <c r="V238" t="s">
        <v>365</v>
      </c>
      <c r="W238">
        <v>0</v>
      </c>
    </row>
    <row r="239" spans="1:23" ht="21" customHeight="1">
      <c r="A239" s="9"/>
      <c r="B239" s="5"/>
      <c r="C239" s="2"/>
      <c r="D239" s="5"/>
      <c r="F239" s="10"/>
      <c r="G239" s="10"/>
      <c r="H239" s="10"/>
      <c r="I239" s="10"/>
      <c r="J239" s="44"/>
      <c r="K239" s="22"/>
      <c r="L239" s="46"/>
      <c r="M239" s="45" t="s">
        <v>366</v>
      </c>
      <c r="N239" s="26">
        <v>37581</v>
      </c>
      <c r="O239" s="26"/>
      <c r="P239" s="384"/>
      <c r="Q239" s="384"/>
      <c r="R239" s="26"/>
      <c r="S239" s="26"/>
      <c r="T239" s="38"/>
      <c r="V239" t="s">
        <v>367</v>
      </c>
      <c r="W239">
        <v>37581</v>
      </c>
    </row>
    <row r="240" spans="1:23" ht="21" customHeight="1">
      <c r="A240" s="9"/>
      <c r="B240" s="5">
        <v>1</v>
      </c>
      <c r="C240" s="2"/>
      <c r="D240" s="5">
        <v>0</v>
      </c>
      <c r="E240" s="11">
        <v>2013399</v>
      </c>
      <c r="F240" s="10">
        <v>201</v>
      </c>
      <c r="G240" s="10">
        <v>20133</v>
      </c>
      <c r="H240" s="10">
        <v>2013399</v>
      </c>
      <c r="I240" s="10"/>
      <c r="J240" s="44"/>
      <c r="K240" s="22"/>
      <c r="L240" s="46" t="s">
        <v>14</v>
      </c>
      <c r="M240" s="25" t="s">
        <v>368</v>
      </c>
      <c r="N240" s="26">
        <v>3568</v>
      </c>
      <c r="O240" s="26"/>
      <c r="P240" s="381"/>
      <c r="Q240" s="381"/>
      <c r="R240" s="26"/>
      <c r="S240" s="26"/>
      <c r="T240" s="38"/>
      <c r="V240" t="s">
        <v>369</v>
      </c>
      <c r="W240">
        <v>3568</v>
      </c>
    </row>
    <row r="241" spans="1:23" ht="21" customHeight="1">
      <c r="A241" s="9"/>
      <c r="B241" s="5"/>
      <c r="C241" s="2"/>
      <c r="D241" s="5"/>
      <c r="F241" s="10"/>
      <c r="G241" s="10"/>
      <c r="H241" s="10"/>
      <c r="I241" s="10"/>
      <c r="J241" s="44"/>
      <c r="K241" s="22"/>
      <c r="L241" s="24" t="s">
        <v>16</v>
      </c>
      <c r="M241" s="25" t="s">
        <v>370</v>
      </c>
      <c r="N241" s="26">
        <f>SUM(N242:N252)</f>
        <v>192974</v>
      </c>
      <c r="O241" s="26"/>
      <c r="P241" s="381"/>
      <c r="Q241" s="381"/>
      <c r="R241" s="26"/>
      <c r="S241" s="26"/>
      <c r="T241" s="38"/>
      <c r="V241" t="s">
        <v>371</v>
      </c>
      <c r="W241">
        <v>192974</v>
      </c>
    </row>
    <row r="242" spans="1:23" ht="21" customHeight="1">
      <c r="A242" s="9"/>
      <c r="B242" s="5"/>
      <c r="C242" s="2"/>
      <c r="D242" s="5"/>
      <c r="F242" s="10"/>
      <c r="G242" s="10"/>
      <c r="H242" s="10"/>
      <c r="I242" s="10"/>
      <c r="J242" s="44"/>
      <c r="K242" s="22"/>
      <c r="L242" s="24"/>
      <c r="M242" s="25" t="s">
        <v>372</v>
      </c>
      <c r="N242" s="26">
        <v>12904</v>
      </c>
      <c r="O242" s="26"/>
      <c r="P242" s="381"/>
      <c r="Q242" s="381"/>
      <c r="R242" s="26"/>
      <c r="S242" s="26"/>
      <c r="T242" s="38"/>
      <c r="V242" t="s">
        <v>373</v>
      </c>
      <c r="W242">
        <v>12904</v>
      </c>
    </row>
    <row r="243" spans="1:23" ht="21" customHeight="1">
      <c r="A243" s="9"/>
      <c r="B243" s="5"/>
      <c r="C243" s="2"/>
      <c r="D243" s="5"/>
      <c r="F243" s="10"/>
      <c r="G243" s="10"/>
      <c r="H243" s="10"/>
      <c r="I243" s="10"/>
      <c r="J243" s="44"/>
      <c r="K243" s="22"/>
      <c r="L243" s="24"/>
      <c r="M243" s="30" t="s">
        <v>374</v>
      </c>
      <c r="N243" s="26">
        <v>109750</v>
      </c>
      <c r="O243" s="26"/>
      <c r="P243" s="384"/>
      <c r="Q243" s="384"/>
      <c r="R243" s="26"/>
      <c r="S243" s="26"/>
      <c r="T243" s="38"/>
      <c r="V243" t="s">
        <v>375</v>
      </c>
      <c r="W243">
        <v>109750</v>
      </c>
    </row>
    <row r="244" spans="1:23" ht="21" customHeight="1">
      <c r="A244" s="9"/>
      <c r="B244" s="5"/>
      <c r="C244" s="2"/>
      <c r="D244" s="5"/>
      <c r="F244" s="10"/>
      <c r="G244" s="10"/>
      <c r="H244" s="10"/>
      <c r="I244" s="10"/>
      <c r="J244" s="44"/>
      <c r="K244" s="22"/>
      <c r="L244" s="24"/>
      <c r="M244" s="39" t="s">
        <v>376</v>
      </c>
      <c r="N244" s="26">
        <v>12745</v>
      </c>
      <c r="O244" s="26"/>
      <c r="P244" s="384"/>
      <c r="Q244" s="384"/>
      <c r="R244" s="26"/>
      <c r="S244" s="26"/>
      <c r="T244" s="38"/>
      <c r="V244" t="s">
        <v>377</v>
      </c>
      <c r="W244">
        <v>12745</v>
      </c>
    </row>
    <row r="245" spans="1:23" ht="21" customHeight="1">
      <c r="A245" s="9"/>
      <c r="B245" s="5"/>
      <c r="C245" s="2"/>
      <c r="D245" s="5"/>
      <c r="F245" s="10"/>
      <c r="G245" s="10"/>
      <c r="H245" s="10"/>
      <c r="I245" s="10"/>
      <c r="J245" s="44"/>
      <c r="K245" s="22"/>
      <c r="L245" s="24"/>
      <c r="M245" s="30" t="s">
        <v>378</v>
      </c>
      <c r="N245" s="26">
        <v>12455</v>
      </c>
      <c r="O245" s="26"/>
      <c r="P245" s="384"/>
      <c r="Q245" s="384"/>
      <c r="R245" s="26"/>
      <c r="S245" s="26"/>
      <c r="T245" s="38"/>
      <c r="V245" t="s">
        <v>379</v>
      </c>
      <c r="W245">
        <v>12455</v>
      </c>
    </row>
    <row r="246" spans="1:23" ht="21" customHeight="1">
      <c r="A246" s="9"/>
      <c r="B246" s="5"/>
      <c r="C246" s="2"/>
      <c r="D246" s="5"/>
      <c r="F246" s="10"/>
      <c r="G246" s="10"/>
      <c r="H246" s="10"/>
      <c r="I246" s="10"/>
      <c r="J246" s="44"/>
      <c r="K246" s="22"/>
      <c r="L246" s="24"/>
      <c r="M246" s="30" t="s">
        <v>380</v>
      </c>
      <c r="N246" s="26">
        <v>13562</v>
      </c>
      <c r="O246" s="26"/>
      <c r="P246" s="384"/>
      <c r="Q246" s="384"/>
      <c r="R246" s="26"/>
      <c r="S246" s="26"/>
      <c r="T246" s="38"/>
      <c r="V246" t="s">
        <v>381</v>
      </c>
      <c r="W246">
        <v>13562</v>
      </c>
    </row>
    <row r="247" spans="1:23" ht="21" customHeight="1">
      <c r="A247" s="9"/>
      <c r="B247" s="5"/>
      <c r="C247" s="2"/>
      <c r="D247" s="5"/>
      <c r="F247" s="10"/>
      <c r="G247" s="10"/>
      <c r="H247" s="10"/>
      <c r="I247" s="10"/>
      <c r="J247" s="44"/>
      <c r="K247" s="22"/>
      <c r="L247" s="24"/>
      <c r="M247" s="30" t="s">
        <v>382</v>
      </c>
      <c r="N247" s="26">
        <v>3204</v>
      </c>
      <c r="O247" s="26"/>
      <c r="P247" s="384"/>
      <c r="Q247" s="384"/>
      <c r="R247" s="26"/>
      <c r="S247" s="26"/>
      <c r="T247" s="38"/>
      <c r="V247" t="s">
        <v>383</v>
      </c>
      <c r="W247">
        <v>3204</v>
      </c>
    </row>
    <row r="248" spans="1:23" ht="21" customHeight="1">
      <c r="A248" s="9"/>
      <c r="B248" s="5"/>
      <c r="C248" s="2"/>
      <c r="D248" s="5"/>
      <c r="F248" s="10"/>
      <c r="G248" s="10"/>
      <c r="H248" s="10"/>
      <c r="I248" s="10"/>
      <c r="J248" s="44"/>
      <c r="K248" s="22"/>
      <c r="L248" s="24"/>
      <c r="M248" s="39" t="s">
        <v>384</v>
      </c>
      <c r="N248" s="26">
        <v>28354</v>
      </c>
      <c r="O248" s="26"/>
      <c r="P248" s="384"/>
      <c r="Q248" s="384"/>
      <c r="R248" s="26"/>
      <c r="S248" s="26"/>
      <c r="T248" s="38"/>
      <c r="V248" t="s">
        <v>385</v>
      </c>
      <c r="W248">
        <v>28354</v>
      </c>
    </row>
    <row r="249" spans="1:23" ht="21" customHeight="1">
      <c r="A249" s="9"/>
      <c r="B249" s="5"/>
      <c r="C249" s="2"/>
      <c r="D249" s="5"/>
      <c r="F249" s="10"/>
      <c r="G249" s="10"/>
      <c r="H249" s="10"/>
      <c r="I249" s="10"/>
      <c r="J249" s="44"/>
      <c r="K249" s="22"/>
      <c r="L249" s="24"/>
      <c r="M249" s="39" t="s">
        <v>386</v>
      </c>
      <c r="N249" s="26"/>
      <c r="O249" s="26"/>
      <c r="P249" s="384"/>
      <c r="Q249" s="384"/>
      <c r="R249" s="26"/>
      <c r="S249" s="26"/>
      <c r="T249" s="38"/>
      <c r="V249" t="s">
        <v>387</v>
      </c>
      <c r="W249">
        <v>0</v>
      </c>
    </row>
    <row r="250" spans="1:23" ht="21" customHeight="1">
      <c r="A250" s="9"/>
      <c r="B250" s="5"/>
      <c r="C250" s="2"/>
      <c r="D250" s="5"/>
      <c r="F250" s="10"/>
      <c r="G250" s="10"/>
      <c r="H250" s="10"/>
      <c r="I250" s="10"/>
      <c r="J250" s="44"/>
      <c r="K250" s="22"/>
      <c r="L250" s="24"/>
      <c r="M250" s="39" t="s">
        <v>388</v>
      </c>
      <c r="N250" s="26"/>
      <c r="O250" s="26"/>
      <c r="P250" s="384"/>
      <c r="Q250" s="384"/>
      <c r="R250" s="26"/>
      <c r="S250" s="26"/>
      <c r="T250" s="38"/>
      <c r="V250" t="s">
        <v>389</v>
      </c>
      <c r="W250">
        <v>0</v>
      </c>
    </row>
    <row r="251" spans="1:23" ht="21" customHeight="1">
      <c r="A251" s="9"/>
      <c r="B251" s="5"/>
      <c r="C251" s="2"/>
      <c r="D251" s="5"/>
      <c r="F251" s="10"/>
      <c r="G251" s="10"/>
      <c r="H251" s="10"/>
      <c r="I251" s="10"/>
      <c r="J251" s="44"/>
      <c r="K251" s="22"/>
      <c r="L251" s="24"/>
      <c r="M251" s="39" t="s">
        <v>390</v>
      </c>
      <c r="N251" s="26"/>
      <c r="O251" s="26"/>
      <c r="P251" s="384"/>
      <c r="Q251" s="384"/>
      <c r="R251" s="26"/>
      <c r="S251" s="26"/>
      <c r="T251" s="38"/>
      <c r="V251" t="s">
        <v>391</v>
      </c>
      <c r="W251">
        <v>0</v>
      </c>
    </row>
    <row r="252" spans="1:23" ht="21" customHeight="1">
      <c r="A252" s="9"/>
      <c r="B252" s="5"/>
      <c r="C252" s="2"/>
      <c r="D252" s="5"/>
      <c r="F252" s="10"/>
      <c r="G252" s="10"/>
      <c r="H252" s="10"/>
      <c r="I252" s="10"/>
      <c r="J252" s="44"/>
      <c r="K252" s="22"/>
      <c r="L252" s="24"/>
      <c r="M252" s="39" t="s">
        <v>392</v>
      </c>
      <c r="N252" s="26"/>
      <c r="O252" s="26"/>
      <c r="P252" s="384"/>
      <c r="Q252" s="384"/>
      <c r="R252" s="26"/>
      <c r="S252" s="26"/>
      <c r="T252" s="38"/>
      <c r="V252" t="s">
        <v>393</v>
      </c>
      <c r="W252">
        <v>0</v>
      </c>
    </row>
    <row r="253" spans="1:23" ht="21" customHeight="1">
      <c r="A253" s="9"/>
      <c r="B253" s="5"/>
      <c r="C253" s="2"/>
      <c r="D253" s="5"/>
      <c r="F253" s="10"/>
      <c r="G253" s="10"/>
      <c r="H253" s="10"/>
      <c r="I253" s="10"/>
      <c r="J253" s="44"/>
      <c r="K253" s="22"/>
      <c r="L253" s="24" t="s">
        <v>19</v>
      </c>
      <c r="M253" s="25" t="s">
        <v>17</v>
      </c>
      <c r="N253" s="26">
        <f>N254+N259+N266+N273+N279+N281+N285+N290+N297</f>
        <v>348261</v>
      </c>
      <c r="O253" s="26"/>
      <c r="P253" s="381"/>
      <c r="Q253" s="381"/>
      <c r="R253" s="26"/>
      <c r="S253" s="26"/>
      <c r="T253" s="38"/>
      <c r="V253" t="s">
        <v>394</v>
      </c>
      <c r="W253">
        <v>348261</v>
      </c>
    </row>
    <row r="254" spans="1:23" ht="21" customHeight="1">
      <c r="A254" s="9"/>
      <c r="B254" s="5"/>
      <c r="C254" s="2"/>
      <c r="D254" s="5"/>
      <c r="F254" s="10"/>
      <c r="G254" s="10"/>
      <c r="H254" s="10"/>
      <c r="I254" s="10"/>
      <c r="J254" s="44"/>
      <c r="K254" s="22"/>
      <c r="L254" s="24"/>
      <c r="M254" s="25" t="s">
        <v>395</v>
      </c>
      <c r="N254" s="26">
        <f>SUM(N255:N258)</f>
        <v>10732</v>
      </c>
      <c r="O254" s="26"/>
      <c r="P254" s="381"/>
      <c r="Q254" s="381"/>
      <c r="R254" s="26"/>
      <c r="S254" s="26"/>
      <c r="T254" s="38"/>
      <c r="V254" t="s">
        <v>396</v>
      </c>
      <c r="W254">
        <v>10732</v>
      </c>
    </row>
    <row r="255" spans="1:23" ht="21" customHeight="1">
      <c r="A255" s="9"/>
      <c r="B255" s="5"/>
      <c r="C255" s="2"/>
      <c r="D255" s="5"/>
      <c r="F255" s="10"/>
      <c r="G255" s="10"/>
      <c r="H255" s="10"/>
      <c r="I255" s="10"/>
      <c r="J255" s="44"/>
      <c r="K255" s="22"/>
      <c r="L255" s="24"/>
      <c r="M255" s="30" t="s">
        <v>131</v>
      </c>
      <c r="N255" s="26">
        <v>2032</v>
      </c>
      <c r="O255" s="26"/>
      <c r="P255" s="384"/>
      <c r="Q255" s="384"/>
      <c r="R255" s="26"/>
      <c r="S255" s="26"/>
      <c r="T255" s="38"/>
      <c r="V255" t="s">
        <v>98</v>
      </c>
      <c r="W255">
        <v>2032</v>
      </c>
    </row>
    <row r="256" spans="1:23" ht="21" customHeight="1">
      <c r="A256" s="9"/>
      <c r="B256" s="5">
        <v>1</v>
      </c>
      <c r="C256" s="2"/>
      <c r="D256" s="5">
        <v>0</v>
      </c>
      <c r="E256" s="11">
        <v>20136</v>
      </c>
      <c r="F256" s="10"/>
      <c r="G256" s="10">
        <v>20136</v>
      </c>
      <c r="H256" s="10"/>
      <c r="I256" s="10"/>
      <c r="J256" s="44"/>
      <c r="K256" s="22"/>
      <c r="L256" s="24"/>
      <c r="M256" s="30" t="s">
        <v>132</v>
      </c>
      <c r="N256" s="26"/>
      <c r="O256" s="26"/>
      <c r="P256" s="384"/>
      <c r="Q256" s="384"/>
      <c r="R256" s="26"/>
      <c r="S256" s="26"/>
      <c r="T256" s="38"/>
      <c r="V256" t="s">
        <v>100</v>
      </c>
      <c r="W256">
        <v>0</v>
      </c>
    </row>
    <row r="257" spans="1:23" ht="21" customHeight="1">
      <c r="A257" s="9"/>
      <c r="B257" s="5"/>
      <c r="C257" s="2"/>
      <c r="D257" s="5"/>
      <c r="F257" s="10"/>
      <c r="G257" s="10"/>
      <c r="H257" s="10"/>
      <c r="I257" s="10"/>
      <c r="J257" s="44"/>
      <c r="K257" s="22"/>
      <c r="L257" s="24"/>
      <c r="M257" s="30" t="s">
        <v>133</v>
      </c>
      <c r="N257" s="26"/>
      <c r="O257" s="26"/>
      <c r="P257" s="384"/>
      <c r="Q257" s="384"/>
      <c r="R257" s="26"/>
      <c r="S257" s="26"/>
      <c r="T257" s="38"/>
      <c r="V257" t="s">
        <v>102</v>
      </c>
      <c r="W257">
        <v>0</v>
      </c>
    </row>
    <row r="258" spans="1:23" ht="21" customHeight="1">
      <c r="A258" s="9"/>
      <c r="B258" s="5"/>
      <c r="C258" s="2"/>
      <c r="D258" s="5"/>
      <c r="F258" s="10"/>
      <c r="G258" s="10"/>
      <c r="H258" s="10"/>
      <c r="I258" s="10"/>
      <c r="J258" s="44"/>
      <c r="K258" s="22"/>
      <c r="L258" s="24"/>
      <c r="M258" s="30" t="s">
        <v>397</v>
      </c>
      <c r="N258" s="26">
        <v>8700</v>
      </c>
      <c r="O258" s="26"/>
      <c r="P258" s="384"/>
      <c r="Q258" s="384"/>
      <c r="R258" s="26"/>
      <c r="S258" s="26"/>
      <c r="T258" s="38"/>
      <c r="V258" t="s">
        <v>398</v>
      </c>
      <c r="W258">
        <v>8700</v>
      </c>
    </row>
    <row r="259" spans="1:23" ht="21" customHeight="1">
      <c r="A259" s="9"/>
      <c r="B259" s="5">
        <v>1</v>
      </c>
      <c r="C259" s="2"/>
      <c r="D259" s="5">
        <v>0</v>
      </c>
      <c r="E259" s="11">
        <v>2013601</v>
      </c>
      <c r="F259" s="10">
        <v>201</v>
      </c>
      <c r="G259" s="10">
        <v>20136</v>
      </c>
      <c r="H259" s="10">
        <v>2013601</v>
      </c>
      <c r="I259" s="10"/>
      <c r="J259" s="44"/>
      <c r="K259" s="22"/>
      <c r="L259" s="24"/>
      <c r="M259" s="30" t="s">
        <v>399</v>
      </c>
      <c r="N259" s="26">
        <f>SUM(N260:N265)</f>
        <v>130455</v>
      </c>
      <c r="O259" s="26"/>
      <c r="P259" s="384"/>
      <c r="Q259" s="384"/>
      <c r="R259" s="26"/>
      <c r="S259" s="26"/>
      <c r="T259" s="38"/>
      <c r="V259" t="s">
        <v>400</v>
      </c>
      <c r="W259">
        <v>130455</v>
      </c>
    </row>
    <row r="260" spans="1:23" ht="21" customHeight="1">
      <c r="A260" s="9"/>
      <c r="B260" s="5">
        <v>1</v>
      </c>
      <c r="C260" s="2"/>
      <c r="D260" s="5">
        <v>0</v>
      </c>
      <c r="E260" s="11">
        <v>2013602</v>
      </c>
      <c r="F260" s="10">
        <v>201</v>
      </c>
      <c r="G260" s="10">
        <v>20136</v>
      </c>
      <c r="H260" s="10">
        <v>2013602</v>
      </c>
      <c r="I260" s="10"/>
      <c r="J260" s="44"/>
      <c r="K260" s="22"/>
      <c r="L260" s="24"/>
      <c r="M260" s="30" t="s">
        <v>401</v>
      </c>
      <c r="N260" s="26">
        <v>1755</v>
      </c>
      <c r="O260" s="26"/>
      <c r="P260" s="384"/>
      <c r="Q260" s="384"/>
      <c r="R260" s="26"/>
      <c r="S260" s="26"/>
      <c r="T260" s="38"/>
      <c r="V260" t="s">
        <v>402</v>
      </c>
      <c r="W260">
        <v>1755</v>
      </c>
    </row>
    <row r="261" spans="1:23" ht="21" customHeight="1">
      <c r="A261" s="9"/>
      <c r="B261" s="5"/>
      <c r="C261" s="2"/>
      <c r="D261" s="5"/>
      <c r="F261" s="10"/>
      <c r="G261" s="10"/>
      <c r="H261" s="10"/>
      <c r="I261" s="10"/>
      <c r="J261" s="44"/>
      <c r="K261" s="22"/>
      <c r="L261" s="24"/>
      <c r="M261" s="30" t="s">
        <v>403</v>
      </c>
      <c r="N261" s="26"/>
      <c r="O261" s="26"/>
      <c r="P261" s="384"/>
      <c r="Q261" s="384"/>
      <c r="R261" s="26"/>
      <c r="S261" s="26"/>
      <c r="T261" s="38"/>
      <c r="V261" t="s">
        <v>404</v>
      </c>
      <c r="W261">
        <v>0</v>
      </c>
    </row>
    <row r="262" spans="1:23" ht="21" customHeight="1">
      <c r="A262" s="9"/>
      <c r="B262" s="5"/>
      <c r="C262" s="2"/>
      <c r="D262" s="5"/>
      <c r="F262" s="10"/>
      <c r="G262" s="10"/>
      <c r="H262" s="10"/>
      <c r="I262" s="10"/>
      <c r="J262" s="44"/>
      <c r="K262" s="22"/>
      <c r="L262" s="24"/>
      <c r="M262" s="30" t="s">
        <v>405</v>
      </c>
      <c r="N262" s="26">
        <v>2803</v>
      </c>
      <c r="O262" s="26"/>
      <c r="P262" s="384"/>
      <c r="Q262" s="384"/>
      <c r="R262" s="26"/>
      <c r="S262" s="26"/>
      <c r="T262" s="38"/>
      <c r="V262" t="s">
        <v>406</v>
      </c>
      <c r="W262">
        <v>2803</v>
      </c>
    </row>
    <row r="263" spans="1:23" ht="21" customHeight="1">
      <c r="A263" s="9"/>
      <c r="B263" s="5"/>
      <c r="C263" s="2"/>
      <c r="D263" s="5"/>
      <c r="F263" s="10"/>
      <c r="G263" s="10"/>
      <c r="H263" s="10"/>
      <c r="I263" s="10"/>
      <c r="J263" s="44"/>
      <c r="K263" s="22"/>
      <c r="L263" s="24"/>
      <c r="M263" s="30" t="s">
        <v>407</v>
      </c>
      <c r="N263" s="26">
        <v>24261</v>
      </c>
      <c r="O263" s="26"/>
      <c r="P263" s="384"/>
      <c r="Q263" s="384"/>
      <c r="R263" s="26"/>
      <c r="S263" s="26"/>
      <c r="T263" s="38"/>
      <c r="V263" t="s">
        <v>408</v>
      </c>
      <c r="W263">
        <v>24261</v>
      </c>
    </row>
    <row r="264" spans="1:23" ht="21" customHeight="1">
      <c r="A264" s="9"/>
      <c r="B264" s="5">
        <v>1</v>
      </c>
      <c r="C264" s="2"/>
      <c r="D264" s="5">
        <v>0</v>
      </c>
      <c r="E264" s="11">
        <v>2013699</v>
      </c>
      <c r="F264" s="10">
        <v>201</v>
      </c>
      <c r="G264" s="10">
        <v>20136</v>
      </c>
      <c r="H264" s="10">
        <v>2013699</v>
      </c>
      <c r="I264" s="10"/>
      <c r="J264" s="44"/>
      <c r="K264" s="22"/>
      <c r="L264" s="24"/>
      <c r="M264" s="30" t="s">
        <v>409</v>
      </c>
      <c r="N264" s="26">
        <v>90486</v>
      </c>
      <c r="O264" s="26"/>
      <c r="P264" s="384"/>
      <c r="Q264" s="384"/>
      <c r="R264" s="26"/>
      <c r="S264" s="26"/>
      <c r="T264" s="38"/>
      <c r="V264" t="s">
        <v>410</v>
      </c>
      <c r="W264">
        <v>90486</v>
      </c>
    </row>
    <row r="265" spans="1:23" ht="21" customHeight="1">
      <c r="A265" s="9"/>
      <c r="B265" s="5">
        <v>1</v>
      </c>
      <c r="C265" s="2"/>
      <c r="D265" s="5">
        <v>0</v>
      </c>
      <c r="E265" s="11">
        <v>203</v>
      </c>
      <c r="F265" s="10">
        <v>203</v>
      </c>
      <c r="G265" s="10"/>
      <c r="H265" s="10"/>
      <c r="I265" s="10"/>
      <c r="J265" s="22"/>
      <c r="K265" s="23"/>
      <c r="L265" s="24"/>
      <c r="M265" s="30" t="s">
        <v>411</v>
      </c>
      <c r="N265" s="26">
        <v>11150</v>
      </c>
      <c r="O265" s="26"/>
      <c r="P265" s="384"/>
      <c r="Q265" s="384"/>
      <c r="R265" s="26"/>
      <c r="S265" s="26"/>
      <c r="T265" s="38"/>
      <c r="V265" t="s">
        <v>412</v>
      </c>
      <c r="W265">
        <v>11150</v>
      </c>
    </row>
    <row r="266" spans="1:23" ht="21" customHeight="1">
      <c r="A266" s="9"/>
      <c r="B266" s="5">
        <v>1</v>
      </c>
      <c r="C266" s="2"/>
      <c r="D266" s="5">
        <v>0</v>
      </c>
      <c r="E266" s="11">
        <v>204</v>
      </c>
      <c r="F266" s="10">
        <v>204</v>
      </c>
      <c r="G266" s="10"/>
      <c r="H266" s="10"/>
      <c r="I266" s="10"/>
      <c r="J266" s="22"/>
      <c r="K266" s="23"/>
      <c r="L266" s="24"/>
      <c r="M266" s="30" t="s">
        <v>413</v>
      </c>
      <c r="N266" s="26">
        <f>SUM(N267:N272)</f>
        <v>105884</v>
      </c>
      <c r="O266" s="26"/>
      <c r="P266" s="384"/>
      <c r="Q266" s="384"/>
      <c r="R266" s="26"/>
      <c r="S266" s="26"/>
      <c r="T266" s="38"/>
      <c r="V266" t="s">
        <v>414</v>
      </c>
      <c r="W266">
        <v>105884</v>
      </c>
    </row>
    <row r="267" spans="1:23" ht="21" customHeight="1">
      <c r="A267" s="9"/>
      <c r="B267" s="5"/>
      <c r="C267" s="2"/>
      <c r="D267" s="5"/>
      <c r="F267" s="10"/>
      <c r="G267" s="10"/>
      <c r="H267" s="10"/>
      <c r="I267" s="10"/>
      <c r="J267" s="22"/>
      <c r="K267" s="23"/>
      <c r="L267" s="24"/>
      <c r="M267" s="30" t="s">
        <v>415</v>
      </c>
      <c r="N267" s="26"/>
      <c r="O267" s="26"/>
      <c r="P267" s="384"/>
      <c r="Q267" s="384"/>
      <c r="R267" s="26"/>
      <c r="S267" s="26"/>
      <c r="T267" s="38"/>
      <c r="V267" t="s">
        <v>416</v>
      </c>
      <c r="W267">
        <v>0</v>
      </c>
    </row>
    <row r="268" spans="1:24" ht="21" customHeight="1">
      <c r="A268" s="9"/>
      <c r="B268" s="5">
        <v>1</v>
      </c>
      <c r="C268" s="2"/>
      <c r="D268" s="5">
        <v>0</v>
      </c>
      <c r="E268" s="11">
        <v>20401</v>
      </c>
      <c r="F268" s="10"/>
      <c r="G268" s="10">
        <v>20401</v>
      </c>
      <c r="H268" s="10"/>
      <c r="I268" s="10"/>
      <c r="J268" s="22"/>
      <c r="K268" s="23"/>
      <c r="L268" s="24"/>
      <c r="M268" s="30" t="s">
        <v>417</v>
      </c>
      <c r="N268" s="26">
        <v>547</v>
      </c>
      <c r="O268" s="26"/>
      <c r="P268" s="384"/>
      <c r="Q268" s="384"/>
      <c r="R268" s="26"/>
      <c r="S268" s="26"/>
      <c r="T268" s="38"/>
      <c r="V268" t="s">
        <v>418</v>
      </c>
      <c r="W268">
        <v>547</v>
      </c>
      <c r="X268" s="40"/>
    </row>
    <row r="269" spans="1:23" ht="21" customHeight="1">
      <c r="A269" s="9"/>
      <c r="B269" s="5">
        <v>1</v>
      </c>
      <c r="C269" s="2"/>
      <c r="D269" s="5">
        <v>0</v>
      </c>
      <c r="E269" s="11">
        <v>20402</v>
      </c>
      <c r="F269" s="10"/>
      <c r="G269" s="10">
        <v>20402</v>
      </c>
      <c r="H269" s="10"/>
      <c r="I269" s="10"/>
      <c r="J269" s="22"/>
      <c r="K269" s="23"/>
      <c r="L269" s="24"/>
      <c r="M269" s="30" t="s">
        <v>419</v>
      </c>
      <c r="N269" s="26">
        <v>8348</v>
      </c>
      <c r="O269" s="26"/>
      <c r="P269" s="384"/>
      <c r="Q269" s="384"/>
      <c r="R269" s="26"/>
      <c r="S269" s="26"/>
      <c r="T269" s="38"/>
      <c r="V269" t="s">
        <v>420</v>
      </c>
      <c r="W269">
        <v>8348</v>
      </c>
    </row>
    <row r="270" spans="1:23" ht="21" customHeight="1">
      <c r="A270" s="9"/>
      <c r="B270" s="5"/>
      <c r="C270" s="2"/>
      <c r="D270" s="5"/>
      <c r="F270" s="10"/>
      <c r="G270" s="10"/>
      <c r="H270" s="10"/>
      <c r="I270" s="10"/>
      <c r="J270" s="22"/>
      <c r="K270" s="23"/>
      <c r="L270" s="24"/>
      <c r="M270" s="30" t="s">
        <v>421</v>
      </c>
      <c r="N270" s="26">
        <v>23322</v>
      </c>
      <c r="O270" s="26"/>
      <c r="P270" s="384"/>
      <c r="Q270" s="384"/>
      <c r="R270" s="26"/>
      <c r="S270" s="26"/>
      <c r="T270" s="38"/>
      <c r="V270" t="s">
        <v>422</v>
      </c>
      <c r="W270">
        <v>23322</v>
      </c>
    </row>
    <row r="271" spans="1:23" ht="21" customHeight="1">
      <c r="A271" s="9"/>
      <c r="B271" s="5">
        <v>1</v>
      </c>
      <c r="C271" s="2"/>
      <c r="D271" s="5">
        <v>0</v>
      </c>
      <c r="E271" s="11">
        <v>20404</v>
      </c>
      <c r="F271" s="10"/>
      <c r="G271" s="10">
        <v>20404</v>
      </c>
      <c r="H271" s="10"/>
      <c r="I271" s="10"/>
      <c r="J271" s="22"/>
      <c r="K271" s="23"/>
      <c r="L271" s="24"/>
      <c r="M271" s="30" t="s">
        <v>423</v>
      </c>
      <c r="N271" s="26">
        <v>73000</v>
      </c>
      <c r="O271" s="26"/>
      <c r="P271" s="384"/>
      <c r="Q271" s="384"/>
      <c r="R271" s="26"/>
      <c r="S271" s="26"/>
      <c r="T271" s="38"/>
      <c r="V271" t="s">
        <v>424</v>
      </c>
      <c r="W271">
        <v>73000</v>
      </c>
    </row>
    <row r="272" spans="1:23" ht="21" customHeight="1">
      <c r="A272" s="9"/>
      <c r="B272" s="5">
        <v>1</v>
      </c>
      <c r="C272" s="2"/>
      <c r="D272" s="5">
        <v>0</v>
      </c>
      <c r="E272" s="11">
        <v>20405</v>
      </c>
      <c r="F272" s="10"/>
      <c r="G272" s="10">
        <v>20405</v>
      </c>
      <c r="H272" s="10"/>
      <c r="I272" s="10"/>
      <c r="J272" s="22"/>
      <c r="K272" s="23"/>
      <c r="L272" s="24"/>
      <c r="M272" s="30" t="s">
        <v>425</v>
      </c>
      <c r="N272" s="26">
        <v>667</v>
      </c>
      <c r="O272" s="26"/>
      <c r="P272" s="384"/>
      <c r="Q272" s="384"/>
      <c r="R272" s="26"/>
      <c r="S272" s="26"/>
      <c r="T272" s="38"/>
      <c r="V272" t="s">
        <v>426</v>
      </c>
      <c r="W272">
        <v>667</v>
      </c>
    </row>
    <row r="273" spans="1:23" ht="21" customHeight="1">
      <c r="A273" s="9"/>
      <c r="B273" s="5"/>
      <c r="C273" s="2"/>
      <c r="D273" s="5"/>
      <c r="F273" s="10"/>
      <c r="G273" s="10"/>
      <c r="H273" s="10"/>
      <c r="I273" s="10"/>
      <c r="J273" s="22"/>
      <c r="K273" s="23"/>
      <c r="L273" s="24"/>
      <c r="M273" s="30" t="s">
        <v>427</v>
      </c>
      <c r="N273" s="26">
        <f>SUM(N274:N278)</f>
        <v>1273</v>
      </c>
      <c r="O273" s="26"/>
      <c r="P273" s="384"/>
      <c r="Q273" s="384"/>
      <c r="R273" s="26"/>
      <c r="S273" s="26"/>
      <c r="T273" s="38"/>
      <c r="V273" t="s">
        <v>428</v>
      </c>
      <c r="W273">
        <v>1273</v>
      </c>
    </row>
    <row r="274" spans="1:23" ht="21" customHeight="1">
      <c r="A274" s="9"/>
      <c r="B274" s="5"/>
      <c r="C274" s="2"/>
      <c r="D274" s="5"/>
      <c r="F274" s="10"/>
      <c r="G274" s="10"/>
      <c r="H274" s="10"/>
      <c r="I274" s="10"/>
      <c r="J274" s="22"/>
      <c r="K274" s="23"/>
      <c r="L274" s="24"/>
      <c r="M274" s="30" t="s">
        <v>429</v>
      </c>
      <c r="N274" s="26"/>
      <c r="O274" s="26"/>
      <c r="P274" s="384"/>
      <c r="Q274" s="384"/>
      <c r="R274" s="26"/>
      <c r="S274" s="26"/>
      <c r="T274" s="38"/>
      <c r="V274" s="2" t="s">
        <v>430</v>
      </c>
      <c r="W274" s="2">
        <v>0</v>
      </c>
    </row>
    <row r="275" spans="1:23" ht="21" customHeight="1">
      <c r="A275" s="9"/>
      <c r="B275" s="5"/>
      <c r="C275" s="2"/>
      <c r="D275" s="5"/>
      <c r="F275" s="10"/>
      <c r="G275" s="10"/>
      <c r="H275" s="10"/>
      <c r="I275" s="10"/>
      <c r="J275" s="22"/>
      <c r="K275" s="23"/>
      <c r="L275" s="24"/>
      <c r="M275" s="30" t="s">
        <v>431</v>
      </c>
      <c r="N275" s="26">
        <v>637</v>
      </c>
      <c r="O275" s="26"/>
      <c r="P275" s="384"/>
      <c r="Q275" s="384"/>
      <c r="R275" s="26"/>
      <c r="S275" s="26"/>
      <c r="T275" s="38"/>
      <c r="V275" s="2" t="s">
        <v>432</v>
      </c>
      <c r="W275" s="2">
        <v>637</v>
      </c>
    </row>
    <row r="276" spans="1:23" ht="21" customHeight="1">
      <c r="A276" s="9"/>
      <c r="B276" s="5"/>
      <c r="C276" s="2"/>
      <c r="D276" s="5"/>
      <c r="F276" s="10"/>
      <c r="G276" s="10"/>
      <c r="H276" s="10"/>
      <c r="I276" s="10"/>
      <c r="J276" s="22"/>
      <c r="K276" s="23"/>
      <c r="L276" s="24"/>
      <c r="M276" s="30" t="s">
        <v>433</v>
      </c>
      <c r="N276" s="26">
        <v>636</v>
      </c>
      <c r="O276" s="26"/>
      <c r="P276" s="384"/>
      <c r="Q276" s="384"/>
      <c r="R276" s="26"/>
      <c r="S276" s="26"/>
      <c r="T276" s="38"/>
      <c r="V276" s="2" t="s">
        <v>434</v>
      </c>
      <c r="W276" s="2">
        <v>636</v>
      </c>
    </row>
    <row r="277" spans="1:23" ht="21" customHeight="1">
      <c r="A277" s="9"/>
      <c r="B277" s="5"/>
      <c r="C277" s="2"/>
      <c r="D277" s="5"/>
      <c r="F277" s="10"/>
      <c r="G277" s="10"/>
      <c r="H277" s="10"/>
      <c r="I277" s="10"/>
      <c r="J277" s="22"/>
      <c r="K277" s="23"/>
      <c r="L277" s="24"/>
      <c r="M277" s="30" t="s">
        <v>435</v>
      </c>
      <c r="N277" s="26"/>
      <c r="O277" s="26"/>
      <c r="P277" s="384"/>
      <c r="Q277" s="384"/>
      <c r="R277" s="26"/>
      <c r="S277" s="26"/>
      <c r="T277" s="38"/>
      <c r="V277" s="2" t="s">
        <v>436</v>
      </c>
      <c r="W277" s="2">
        <v>0</v>
      </c>
    </row>
    <row r="278" spans="1:23" ht="21" customHeight="1">
      <c r="A278" s="9"/>
      <c r="B278" s="5"/>
      <c r="C278" s="2"/>
      <c r="D278" s="5"/>
      <c r="F278" s="10"/>
      <c r="G278" s="10"/>
      <c r="H278" s="10"/>
      <c r="I278" s="10"/>
      <c r="J278" s="22"/>
      <c r="K278" s="23"/>
      <c r="L278" s="24"/>
      <c r="M278" s="30" t="s">
        <v>437</v>
      </c>
      <c r="N278" s="26"/>
      <c r="O278" s="26"/>
      <c r="P278" s="384"/>
      <c r="Q278" s="384"/>
      <c r="R278" s="26"/>
      <c r="S278" s="26"/>
      <c r="T278" s="38"/>
      <c r="V278" s="2" t="s">
        <v>438</v>
      </c>
      <c r="W278" s="2">
        <v>0</v>
      </c>
    </row>
    <row r="279" spans="1:23" ht="21" customHeight="1">
      <c r="A279" s="9"/>
      <c r="B279" s="5">
        <v>1</v>
      </c>
      <c r="C279" s="2"/>
      <c r="D279" s="5">
        <v>0</v>
      </c>
      <c r="E279" s="11">
        <v>20406</v>
      </c>
      <c r="F279" s="10"/>
      <c r="G279" s="10">
        <v>20406</v>
      </c>
      <c r="H279" s="10"/>
      <c r="I279" s="10"/>
      <c r="J279" s="22"/>
      <c r="K279" s="23"/>
      <c r="L279" s="24"/>
      <c r="M279" s="30" t="s">
        <v>439</v>
      </c>
      <c r="N279" s="26">
        <f>N280</f>
        <v>1781</v>
      </c>
      <c r="O279" s="26"/>
      <c r="P279" s="384"/>
      <c r="Q279" s="384"/>
      <c r="R279" s="26"/>
      <c r="S279" s="26"/>
      <c r="T279" s="38"/>
      <c r="V279" t="s">
        <v>440</v>
      </c>
      <c r="W279">
        <v>1781</v>
      </c>
    </row>
    <row r="280" spans="1:23" ht="21" customHeight="1">
      <c r="A280" s="9"/>
      <c r="B280" s="5">
        <v>1</v>
      </c>
      <c r="C280" s="2"/>
      <c r="D280" s="5">
        <v>0</v>
      </c>
      <c r="E280" s="11">
        <v>205</v>
      </c>
      <c r="F280" s="10">
        <v>205</v>
      </c>
      <c r="G280" s="10"/>
      <c r="H280" s="10"/>
      <c r="I280" s="10"/>
      <c r="J280" s="22"/>
      <c r="K280" s="23"/>
      <c r="L280" s="24"/>
      <c r="M280" s="30" t="s">
        <v>441</v>
      </c>
      <c r="N280" s="26">
        <v>1781</v>
      </c>
      <c r="O280" s="26"/>
      <c r="P280" s="384"/>
      <c r="Q280" s="384"/>
      <c r="R280" s="26"/>
      <c r="S280" s="26"/>
      <c r="T280" s="38"/>
      <c r="V280" s="2" t="s">
        <v>442</v>
      </c>
      <c r="W280" s="2">
        <v>1781</v>
      </c>
    </row>
    <row r="281" spans="1:23" ht="21" customHeight="1">
      <c r="A281" s="9"/>
      <c r="B281" s="5">
        <v>1</v>
      </c>
      <c r="C281" s="2"/>
      <c r="D281" s="5">
        <v>0</v>
      </c>
      <c r="E281" s="11">
        <v>20501</v>
      </c>
      <c r="F281" s="10"/>
      <c r="G281" s="10">
        <v>20501</v>
      </c>
      <c r="H281" s="10"/>
      <c r="I281" s="10"/>
      <c r="J281" s="22"/>
      <c r="K281" s="23"/>
      <c r="L281" s="24"/>
      <c r="M281" s="30" t="s">
        <v>443</v>
      </c>
      <c r="N281" s="26">
        <f>N282</f>
        <v>1745</v>
      </c>
      <c r="O281" s="26"/>
      <c r="P281" s="384"/>
      <c r="Q281" s="384"/>
      <c r="R281" s="26"/>
      <c r="S281" s="26"/>
      <c r="T281" s="38"/>
      <c r="V281" t="s">
        <v>444</v>
      </c>
      <c r="W281">
        <v>1745</v>
      </c>
    </row>
    <row r="282" spans="1:23" ht="21" customHeight="1">
      <c r="A282" s="9"/>
      <c r="B282" s="5">
        <v>1</v>
      </c>
      <c r="C282" s="2"/>
      <c r="D282" s="5">
        <v>0</v>
      </c>
      <c r="E282" s="11">
        <v>2050101</v>
      </c>
      <c r="F282" s="10">
        <v>205</v>
      </c>
      <c r="G282" s="10">
        <v>20501</v>
      </c>
      <c r="H282" s="10">
        <v>2050101</v>
      </c>
      <c r="I282" s="10"/>
      <c r="J282" s="22"/>
      <c r="K282" s="23"/>
      <c r="L282" s="24"/>
      <c r="M282" s="30" t="s">
        <v>445</v>
      </c>
      <c r="N282" s="26">
        <v>1745</v>
      </c>
      <c r="O282" s="26"/>
      <c r="P282" s="384"/>
      <c r="Q282" s="384"/>
      <c r="R282" s="26"/>
      <c r="S282" s="26"/>
      <c r="T282" s="38"/>
      <c r="V282" t="s">
        <v>446</v>
      </c>
      <c r="W282">
        <v>1745</v>
      </c>
    </row>
    <row r="283" spans="1:23" ht="21" customHeight="1">
      <c r="A283" s="9"/>
      <c r="B283" s="5"/>
      <c r="C283" s="2"/>
      <c r="D283" s="5"/>
      <c r="F283" s="10"/>
      <c r="G283" s="10"/>
      <c r="H283" s="10"/>
      <c r="I283" s="10"/>
      <c r="J283" s="22"/>
      <c r="K283" s="23"/>
      <c r="L283" s="24"/>
      <c r="M283" s="30" t="s">
        <v>447</v>
      </c>
      <c r="N283" s="26"/>
      <c r="O283" s="26"/>
      <c r="P283" s="384"/>
      <c r="Q283" s="384"/>
      <c r="R283" s="26"/>
      <c r="S283" s="26"/>
      <c r="T283" s="38"/>
      <c r="V283" t="s">
        <v>448</v>
      </c>
      <c r="W283">
        <v>0</v>
      </c>
    </row>
    <row r="284" spans="1:23" ht="21" customHeight="1">
      <c r="A284" s="9"/>
      <c r="B284" s="5">
        <v>1</v>
      </c>
      <c r="C284" s="2"/>
      <c r="D284" s="5">
        <v>0</v>
      </c>
      <c r="E284" s="11">
        <v>2050102</v>
      </c>
      <c r="F284" s="10">
        <v>205</v>
      </c>
      <c r="G284" s="10">
        <v>20501</v>
      </c>
      <c r="H284" s="10">
        <v>2050102</v>
      </c>
      <c r="I284" s="10"/>
      <c r="J284" s="22"/>
      <c r="K284" s="23"/>
      <c r="L284" s="24"/>
      <c r="M284" s="30" t="s">
        <v>449</v>
      </c>
      <c r="N284" s="26"/>
      <c r="O284" s="26"/>
      <c r="P284" s="384"/>
      <c r="Q284" s="384"/>
      <c r="R284" s="26"/>
      <c r="S284" s="26"/>
      <c r="T284" s="38"/>
      <c r="V284" t="s">
        <v>450</v>
      </c>
      <c r="W284">
        <v>0</v>
      </c>
    </row>
    <row r="285" spans="1:23" ht="21" customHeight="1">
      <c r="A285" s="9"/>
      <c r="B285" s="5">
        <v>1</v>
      </c>
      <c r="C285" s="2"/>
      <c r="D285" s="5">
        <v>0</v>
      </c>
      <c r="E285" s="11">
        <v>20502</v>
      </c>
      <c r="F285" s="10"/>
      <c r="G285" s="10">
        <v>20502</v>
      </c>
      <c r="H285" s="10"/>
      <c r="I285" s="10"/>
      <c r="J285" s="22"/>
      <c r="K285" s="23"/>
      <c r="L285" s="24"/>
      <c r="M285" s="30" t="s">
        <v>451</v>
      </c>
      <c r="N285" s="26">
        <f>SUM(N286:N289)</f>
        <v>9524</v>
      </c>
      <c r="O285" s="26"/>
      <c r="P285" s="384"/>
      <c r="Q285" s="384"/>
      <c r="R285" s="26"/>
      <c r="S285" s="26"/>
      <c r="T285" s="38"/>
      <c r="V285" t="s">
        <v>452</v>
      </c>
      <c r="W285">
        <v>9524</v>
      </c>
    </row>
    <row r="286" spans="1:23" ht="21" customHeight="1">
      <c r="A286" s="9"/>
      <c r="B286" s="5">
        <v>1</v>
      </c>
      <c r="C286" s="2"/>
      <c r="D286" s="5">
        <v>0</v>
      </c>
      <c r="E286" s="11">
        <v>2050201</v>
      </c>
      <c r="F286" s="10">
        <v>205</v>
      </c>
      <c r="G286" s="10">
        <v>20502</v>
      </c>
      <c r="H286" s="10">
        <v>2050201</v>
      </c>
      <c r="I286" s="10"/>
      <c r="J286" s="22"/>
      <c r="K286" s="23"/>
      <c r="L286" s="24"/>
      <c r="M286" s="30" t="s">
        <v>453</v>
      </c>
      <c r="N286" s="26">
        <v>2878</v>
      </c>
      <c r="O286" s="26"/>
      <c r="P286" s="384"/>
      <c r="Q286" s="384"/>
      <c r="R286" s="26"/>
      <c r="S286" s="26"/>
      <c r="T286" s="38"/>
      <c r="V286" t="s">
        <v>454</v>
      </c>
      <c r="W286">
        <v>2878</v>
      </c>
    </row>
    <row r="287" spans="1:23" ht="21" customHeight="1">
      <c r="A287" s="9"/>
      <c r="B287" s="5">
        <v>1</v>
      </c>
      <c r="C287" s="2"/>
      <c r="D287" s="5">
        <v>0</v>
      </c>
      <c r="E287" s="11">
        <v>2050205</v>
      </c>
      <c r="F287" s="10">
        <v>205</v>
      </c>
      <c r="G287" s="10">
        <v>20502</v>
      </c>
      <c r="H287" s="10">
        <v>2050205</v>
      </c>
      <c r="I287" s="10"/>
      <c r="J287" s="22"/>
      <c r="K287" s="23"/>
      <c r="L287" s="24"/>
      <c r="M287" s="30" t="s">
        <v>455</v>
      </c>
      <c r="N287" s="26">
        <v>6646</v>
      </c>
      <c r="O287" s="26"/>
      <c r="P287" s="384"/>
      <c r="Q287" s="384"/>
      <c r="R287" s="26"/>
      <c r="S287" s="26"/>
      <c r="T287" s="38"/>
      <c r="V287" t="s">
        <v>456</v>
      </c>
      <c r="W287">
        <v>6646</v>
      </c>
    </row>
    <row r="288" spans="2:23" s="40" customFormat="1" ht="21" customHeight="1">
      <c r="B288" s="47">
        <v>1</v>
      </c>
      <c r="D288" s="47">
        <v>0</v>
      </c>
      <c r="E288" s="48">
        <v>2050299</v>
      </c>
      <c r="F288" s="49">
        <v>205</v>
      </c>
      <c r="G288" s="49">
        <v>20502</v>
      </c>
      <c r="H288" s="49">
        <v>2050299</v>
      </c>
      <c r="I288" s="49"/>
      <c r="J288" s="54"/>
      <c r="K288" s="55"/>
      <c r="L288" s="24"/>
      <c r="M288" s="30" t="s">
        <v>457</v>
      </c>
      <c r="N288" s="26"/>
      <c r="O288" s="26"/>
      <c r="P288" s="384"/>
      <c r="Q288" s="384"/>
      <c r="R288" s="26"/>
      <c r="S288" s="26"/>
      <c r="T288" s="38"/>
      <c r="V288" t="s">
        <v>458</v>
      </c>
      <c r="W288">
        <v>0</v>
      </c>
    </row>
    <row r="289" spans="1:23" ht="21" customHeight="1">
      <c r="A289" s="9"/>
      <c r="B289" s="5">
        <v>1</v>
      </c>
      <c r="C289" s="2"/>
      <c r="D289" s="5">
        <v>0</v>
      </c>
      <c r="E289" s="11">
        <v>20503</v>
      </c>
      <c r="F289" s="10"/>
      <c r="G289" s="10">
        <v>20503</v>
      </c>
      <c r="H289" s="10"/>
      <c r="I289" s="10"/>
      <c r="J289" s="22"/>
      <c r="K289" s="23"/>
      <c r="L289" s="24"/>
      <c r="M289" s="30" t="s">
        <v>459</v>
      </c>
      <c r="N289" s="26"/>
      <c r="O289" s="26"/>
      <c r="P289" s="384"/>
      <c r="Q289" s="384"/>
      <c r="R289" s="26"/>
      <c r="S289" s="26"/>
      <c r="T289" s="38"/>
      <c r="V289" t="s">
        <v>460</v>
      </c>
      <c r="W289">
        <v>0</v>
      </c>
    </row>
    <row r="290" spans="1:23" ht="21" customHeight="1">
      <c r="A290" s="9"/>
      <c r="B290" s="5">
        <v>1</v>
      </c>
      <c r="C290" s="50"/>
      <c r="D290" s="51"/>
      <c r="E290" s="52">
        <v>2050302</v>
      </c>
      <c r="F290" s="53">
        <v>205</v>
      </c>
      <c r="G290" s="53">
        <v>20503</v>
      </c>
      <c r="H290" s="52">
        <v>2050302</v>
      </c>
      <c r="I290" s="10"/>
      <c r="J290" s="22"/>
      <c r="K290" s="23"/>
      <c r="L290" s="24"/>
      <c r="M290" s="30" t="s">
        <v>461</v>
      </c>
      <c r="N290" s="26">
        <f>SUM(N291:N296)</f>
        <v>53797</v>
      </c>
      <c r="O290" s="26"/>
      <c r="P290" s="384"/>
      <c r="Q290" s="384"/>
      <c r="R290" s="26"/>
      <c r="S290" s="26"/>
      <c r="T290" s="38"/>
      <c r="V290" t="s">
        <v>462</v>
      </c>
      <c r="W290">
        <v>53797</v>
      </c>
    </row>
    <row r="291" spans="1:23" ht="21" customHeight="1">
      <c r="A291" s="9"/>
      <c r="B291" s="5"/>
      <c r="C291" s="50"/>
      <c r="D291" s="51"/>
      <c r="E291" s="52"/>
      <c r="F291" s="53"/>
      <c r="G291" s="53"/>
      <c r="H291" s="52"/>
      <c r="I291" s="10"/>
      <c r="J291" s="22"/>
      <c r="K291" s="23"/>
      <c r="L291" s="24"/>
      <c r="M291" s="30" t="s">
        <v>463</v>
      </c>
      <c r="N291" s="26"/>
      <c r="O291" s="26"/>
      <c r="P291" s="384"/>
      <c r="Q291" s="384"/>
      <c r="R291" s="26"/>
      <c r="S291" s="26"/>
      <c r="T291" s="38"/>
      <c r="V291" t="s">
        <v>464</v>
      </c>
      <c r="W291">
        <v>0</v>
      </c>
    </row>
    <row r="292" spans="1:23" ht="21" customHeight="1">
      <c r="A292" s="9"/>
      <c r="B292" s="5"/>
      <c r="C292" s="50"/>
      <c r="D292" s="51"/>
      <c r="E292" s="52"/>
      <c r="F292" s="53"/>
      <c r="G292" s="53"/>
      <c r="H292" s="52"/>
      <c r="I292" s="10"/>
      <c r="J292" s="22"/>
      <c r="K292" s="23"/>
      <c r="L292" s="24"/>
      <c r="M292" s="30" t="s">
        <v>465</v>
      </c>
      <c r="N292" s="26"/>
      <c r="O292" s="26"/>
      <c r="P292" s="384"/>
      <c r="Q292" s="384"/>
      <c r="R292" s="26"/>
      <c r="S292" s="26"/>
      <c r="T292" s="38"/>
      <c r="V292" t="s">
        <v>466</v>
      </c>
      <c r="W292">
        <v>0</v>
      </c>
    </row>
    <row r="293" spans="1:23" ht="21" customHeight="1">
      <c r="A293" s="9"/>
      <c r="B293" s="5"/>
      <c r="C293" s="50"/>
      <c r="D293" s="51"/>
      <c r="E293" s="52"/>
      <c r="F293" s="53"/>
      <c r="G293" s="53"/>
      <c r="H293" s="52"/>
      <c r="I293" s="10"/>
      <c r="J293" s="22"/>
      <c r="K293" s="23"/>
      <c r="L293" s="24"/>
      <c r="M293" s="30" t="s">
        <v>467</v>
      </c>
      <c r="N293" s="26">
        <v>2872</v>
      </c>
      <c r="O293" s="26"/>
      <c r="P293" s="384"/>
      <c r="Q293" s="384"/>
      <c r="R293" s="26"/>
      <c r="S293" s="26"/>
      <c r="T293" s="38"/>
      <c r="V293" t="s">
        <v>468</v>
      </c>
      <c r="W293">
        <v>2872</v>
      </c>
    </row>
    <row r="294" spans="1:23" ht="21" customHeight="1">
      <c r="A294" s="9"/>
      <c r="B294" s="5"/>
      <c r="C294" s="50"/>
      <c r="D294" s="51"/>
      <c r="E294" s="52"/>
      <c r="F294" s="53"/>
      <c r="G294" s="53"/>
      <c r="H294" s="52"/>
      <c r="I294" s="10"/>
      <c r="J294" s="22"/>
      <c r="K294" s="23"/>
      <c r="L294" s="24"/>
      <c r="M294" s="30" t="s">
        <v>469</v>
      </c>
      <c r="N294" s="26">
        <v>912</v>
      </c>
      <c r="O294" s="26"/>
      <c r="P294" s="384"/>
      <c r="Q294" s="384"/>
      <c r="R294" s="26"/>
      <c r="S294" s="26"/>
      <c r="T294" s="38"/>
      <c r="V294" t="s">
        <v>470</v>
      </c>
      <c r="W294">
        <v>912</v>
      </c>
    </row>
    <row r="295" spans="1:23" ht="21" customHeight="1">
      <c r="A295" s="9"/>
      <c r="B295" s="5"/>
      <c r="C295" s="50"/>
      <c r="D295" s="51"/>
      <c r="E295" s="52"/>
      <c r="F295" s="53"/>
      <c r="G295" s="53"/>
      <c r="H295" s="52"/>
      <c r="I295" s="10"/>
      <c r="J295" s="22"/>
      <c r="K295" s="23"/>
      <c r="L295" s="24"/>
      <c r="M295" s="30" t="s">
        <v>471</v>
      </c>
      <c r="N295" s="26">
        <v>6723</v>
      </c>
      <c r="O295" s="26"/>
      <c r="P295" s="384"/>
      <c r="Q295" s="384"/>
      <c r="R295" s="26"/>
      <c r="S295" s="26"/>
      <c r="T295" s="38"/>
      <c r="V295" t="s">
        <v>472</v>
      </c>
      <c r="W295">
        <v>6723</v>
      </c>
    </row>
    <row r="296" spans="1:23" ht="21" customHeight="1">
      <c r="A296" s="9"/>
      <c r="B296" s="5">
        <v>1</v>
      </c>
      <c r="C296" s="2"/>
      <c r="D296" s="5">
        <v>0</v>
      </c>
      <c r="E296" s="11">
        <v>2050303</v>
      </c>
      <c r="F296" s="10">
        <v>205</v>
      </c>
      <c r="G296" s="10">
        <v>20503</v>
      </c>
      <c r="H296" s="10">
        <v>2050303</v>
      </c>
      <c r="I296" s="10"/>
      <c r="J296" s="22"/>
      <c r="K296" s="23"/>
      <c r="L296" s="24"/>
      <c r="M296" s="30" t="s">
        <v>473</v>
      </c>
      <c r="N296" s="26">
        <v>43290</v>
      </c>
      <c r="O296" s="26"/>
      <c r="P296" s="384"/>
      <c r="Q296" s="384"/>
      <c r="R296" s="26"/>
      <c r="S296" s="26"/>
      <c r="T296" s="38"/>
      <c r="V296" t="s">
        <v>474</v>
      </c>
      <c r="W296">
        <v>43290</v>
      </c>
    </row>
    <row r="297" spans="1:23" ht="21" customHeight="1">
      <c r="A297" s="9"/>
      <c r="B297" s="5">
        <v>1</v>
      </c>
      <c r="C297" s="2"/>
      <c r="D297" s="5">
        <v>0</v>
      </c>
      <c r="E297" s="11">
        <v>2050305</v>
      </c>
      <c r="F297" s="10">
        <v>205</v>
      </c>
      <c r="G297" s="10">
        <v>20503</v>
      </c>
      <c r="H297" s="10">
        <v>2050305</v>
      </c>
      <c r="I297" s="10"/>
      <c r="J297" s="22"/>
      <c r="K297" s="23"/>
      <c r="L297" s="24"/>
      <c r="M297" s="30" t="s">
        <v>475</v>
      </c>
      <c r="N297" s="26">
        <f>N298</f>
        <v>33070</v>
      </c>
      <c r="O297" s="26"/>
      <c r="P297" s="384"/>
      <c r="Q297" s="384"/>
      <c r="R297" s="26"/>
      <c r="S297" s="26"/>
      <c r="T297" s="38"/>
      <c r="V297" t="s">
        <v>476</v>
      </c>
      <c r="W297">
        <v>33070</v>
      </c>
    </row>
    <row r="298" spans="1:23" ht="21" customHeight="1">
      <c r="A298" s="9"/>
      <c r="B298" s="5">
        <v>1</v>
      </c>
      <c r="C298" s="2"/>
      <c r="D298" s="5">
        <v>0</v>
      </c>
      <c r="E298" s="11">
        <v>2050399</v>
      </c>
      <c r="F298" s="10">
        <v>205</v>
      </c>
      <c r="G298" s="10">
        <v>20503</v>
      </c>
      <c r="H298" s="10">
        <v>2050399</v>
      </c>
      <c r="I298" s="10"/>
      <c r="J298" s="22"/>
      <c r="K298" s="23"/>
      <c r="L298" s="24"/>
      <c r="M298" s="30" t="s">
        <v>477</v>
      </c>
      <c r="N298" s="26">
        <v>33070</v>
      </c>
      <c r="O298" s="26"/>
      <c r="P298" s="384"/>
      <c r="Q298" s="384"/>
      <c r="R298" s="26"/>
      <c r="S298" s="26"/>
      <c r="T298" s="38"/>
      <c r="V298" t="s">
        <v>478</v>
      </c>
      <c r="W298">
        <v>33070</v>
      </c>
    </row>
    <row r="299" spans="1:23" ht="21" customHeight="1">
      <c r="A299" s="9"/>
      <c r="B299" s="5">
        <v>1</v>
      </c>
      <c r="C299" s="2"/>
      <c r="D299" s="5">
        <v>0</v>
      </c>
      <c r="E299" s="11">
        <v>20505</v>
      </c>
      <c r="F299" s="10"/>
      <c r="G299" s="10">
        <v>20505</v>
      </c>
      <c r="H299" s="10"/>
      <c r="I299" s="10"/>
      <c r="J299" s="22"/>
      <c r="K299" s="23"/>
      <c r="L299" s="24" t="s">
        <v>21</v>
      </c>
      <c r="M299" s="25" t="s">
        <v>20</v>
      </c>
      <c r="N299" s="26">
        <f>N300+N305+N310+N314+N318+N322+N326+N333</f>
        <v>57575</v>
      </c>
      <c r="O299" s="26"/>
      <c r="P299" s="381"/>
      <c r="Q299" s="381"/>
      <c r="R299" s="26"/>
      <c r="S299" s="26"/>
      <c r="T299" s="38"/>
      <c r="V299" t="s">
        <v>479</v>
      </c>
      <c r="W299">
        <v>57575</v>
      </c>
    </row>
    <row r="300" spans="1:23" ht="21" customHeight="1">
      <c r="A300" s="9"/>
      <c r="B300" s="5">
        <v>1</v>
      </c>
      <c r="C300" s="2"/>
      <c r="D300" s="5">
        <v>0</v>
      </c>
      <c r="E300" s="11">
        <v>2050501</v>
      </c>
      <c r="F300" s="10">
        <v>205</v>
      </c>
      <c r="G300" s="10">
        <v>20505</v>
      </c>
      <c r="H300" s="10">
        <v>2050501</v>
      </c>
      <c r="I300" s="10"/>
      <c r="J300" s="22"/>
      <c r="K300" s="23"/>
      <c r="L300" s="24"/>
      <c r="M300" s="25" t="s">
        <v>480</v>
      </c>
      <c r="N300" s="26">
        <f>SUM(N301:N304)</f>
        <v>3209</v>
      </c>
      <c r="O300" s="26"/>
      <c r="P300" s="381"/>
      <c r="Q300" s="381"/>
      <c r="R300" s="26"/>
      <c r="S300" s="26"/>
      <c r="T300" s="38"/>
      <c r="V300" t="s">
        <v>481</v>
      </c>
      <c r="W300">
        <v>3209</v>
      </c>
    </row>
    <row r="301" spans="1:23" ht="21" customHeight="1">
      <c r="A301" s="9"/>
      <c r="B301" s="5">
        <v>1</v>
      </c>
      <c r="C301" s="2"/>
      <c r="D301" s="5">
        <v>0</v>
      </c>
      <c r="E301" s="11">
        <v>20507</v>
      </c>
      <c r="F301" s="10"/>
      <c r="G301" s="10">
        <v>20507</v>
      </c>
      <c r="H301" s="10"/>
      <c r="I301" s="10"/>
      <c r="J301" s="22"/>
      <c r="K301" s="23"/>
      <c r="L301" s="24"/>
      <c r="M301" s="30" t="s">
        <v>131</v>
      </c>
      <c r="N301" s="26">
        <v>903</v>
      </c>
      <c r="O301" s="26"/>
      <c r="P301" s="384"/>
      <c r="Q301" s="384"/>
      <c r="R301" s="26"/>
      <c r="S301" s="26"/>
      <c r="T301" s="38"/>
      <c r="V301" t="s">
        <v>98</v>
      </c>
      <c r="W301">
        <v>903</v>
      </c>
    </row>
    <row r="302" spans="1:23" ht="21" customHeight="1">
      <c r="A302" s="9"/>
      <c r="B302" s="5">
        <v>1</v>
      </c>
      <c r="C302" s="2"/>
      <c r="D302" s="5">
        <v>0</v>
      </c>
      <c r="E302" s="11">
        <v>2050701</v>
      </c>
      <c r="F302" s="10">
        <v>205</v>
      </c>
      <c r="G302" s="10">
        <v>20507</v>
      </c>
      <c r="H302" s="10">
        <v>2050701</v>
      </c>
      <c r="I302" s="10"/>
      <c r="J302" s="22"/>
      <c r="K302" s="23"/>
      <c r="L302" s="24"/>
      <c r="M302" s="30" t="s">
        <v>132</v>
      </c>
      <c r="N302" s="26"/>
      <c r="O302" s="26"/>
      <c r="P302" s="384"/>
      <c r="Q302" s="384"/>
      <c r="R302" s="26"/>
      <c r="S302" s="26"/>
      <c r="T302" s="38"/>
      <c r="V302" t="s">
        <v>100</v>
      </c>
      <c r="W302">
        <v>0</v>
      </c>
    </row>
    <row r="303" spans="1:23" ht="21" customHeight="1">
      <c r="A303" s="9"/>
      <c r="B303" s="5">
        <v>1</v>
      </c>
      <c r="C303" s="50"/>
      <c r="D303" s="51"/>
      <c r="E303" s="52">
        <v>2050799</v>
      </c>
      <c r="F303" s="53">
        <v>205</v>
      </c>
      <c r="G303" s="53">
        <v>20507</v>
      </c>
      <c r="H303" s="52">
        <v>2050799</v>
      </c>
      <c r="I303" s="10"/>
      <c r="J303" s="22"/>
      <c r="K303" s="23"/>
      <c r="L303" s="24"/>
      <c r="M303" s="30" t="s">
        <v>133</v>
      </c>
      <c r="N303" s="26"/>
      <c r="O303" s="26"/>
      <c r="P303" s="384"/>
      <c r="Q303" s="384"/>
      <c r="R303" s="26"/>
      <c r="S303" s="26"/>
      <c r="T303" s="38"/>
      <c r="V303" t="s">
        <v>102</v>
      </c>
      <c r="W303">
        <v>0</v>
      </c>
    </row>
    <row r="304" spans="1:23" ht="21" customHeight="1">
      <c r="A304" s="9"/>
      <c r="B304" s="5"/>
      <c r="C304" s="50"/>
      <c r="D304" s="51"/>
      <c r="E304" s="52"/>
      <c r="F304" s="53"/>
      <c r="G304" s="53"/>
      <c r="H304" s="52"/>
      <c r="I304" s="10"/>
      <c r="J304" s="22"/>
      <c r="K304" s="23"/>
      <c r="L304" s="24"/>
      <c r="M304" s="39" t="s">
        <v>482</v>
      </c>
      <c r="N304" s="26">
        <v>2306</v>
      </c>
      <c r="O304" s="26"/>
      <c r="P304" s="384"/>
      <c r="Q304" s="384"/>
      <c r="R304" s="26"/>
      <c r="S304" s="26"/>
      <c r="T304" s="38"/>
      <c r="V304" t="s">
        <v>483</v>
      </c>
      <c r="W304">
        <v>2306</v>
      </c>
    </row>
    <row r="305" spans="1:23" ht="21" customHeight="1">
      <c r="A305" s="9"/>
      <c r="B305" s="5">
        <v>1</v>
      </c>
      <c r="C305" s="2"/>
      <c r="D305" s="5">
        <v>0</v>
      </c>
      <c r="E305" s="11">
        <v>20508</v>
      </c>
      <c r="F305" s="10"/>
      <c r="G305" s="10">
        <v>20508</v>
      </c>
      <c r="H305" s="10"/>
      <c r="I305" s="10"/>
      <c r="J305" s="22"/>
      <c r="K305" s="23"/>
      <c r="L305" s="24"/>
      <c r="M305" s="30" t="s">
        <v>484</v>
      </c>
      <c r="N305" s="26">
        <f>SUM(N306:N309)</f>
        <v>2001</v>
      </c>
      <c r="O305" s="26"/>
      <c r="P305" s="384"/>
      <c r="Q305" s="384"/>
      <c r="R305" s="26"/>
      <c r="S305" s="26"/>
      <c r="T305" s="38"/>
      <c r="V305" t="s">
        <v>485</v>
      </c>
      <c r="W305">
        <v>2001</v>
      </c>
    </row>
    <row r="306" spans="1:24" s="40" customFormat="1" ht="21" customHeight="1">
      <c r="A306" s="47"/>
      <c r="B306" s="47">
        <v>1</v>
      </c>
      <c r="D306" s="47"/>
      <c r="E306" s="48">
        <v>2050801</v>
      </c>
      <c r="F306" s="49">
        <v>205</v>
      </c>
      <c r="G306" s="49">
        <v>20508</v>
      </c>
      <c r="H306" s="48">
        <v>2050801</v>
      </c>
      <c r="I306" s="49"/>
      <c r="J306" s="54"/>
      <c r="K306" s="55"/>
      <c r="L306" s="24"/>
      <c r="M306" s="30" t="s">
        <v>486</v>
      </c>
      <c r="N306" s="26">
        <v>1801</v>
      </c>
      <c r="O306" s="26"/>
      <c r="P306" s="384"/>
      <c r="Q306" s="384"/>
      <c r="R306" s="26"/>
      <c r="S306" s="26"/>
      <c r="T306" s="38"/>
      <c r="V306" t="s">
        <v>487</v>
      </c>
      <c r="W306">
        <v>1801</v>
      </c>
      <c r="X306"/>
    </row>
    <row r="307" spans="1:23" ht="21" customHeight="1">
      <c r="A307" s="9"/>
      <c r="B307" s="5">
        <v>1</v>
      </c>
      <c r="C307" s="2"/>
      <c r="D307" s="5">
        <v>0</v>
      </c>
      <c r="E307" s="11">
        <v>2050802</v>
      </c>
      <c r="F307" s="10">
        <v>205</v>
      </c>
      <c r="G307" s="10">
        <v>20508</v>
      </c>
      <c r="H307" s="10">
        <v>2050802</v>
      </c>
      <c r="I307" s="10"/>
      <c r="J307" s="22"/>
      <c r="K307" s="23"/>
      <c r="L307" s="24"/>
      <c r="M307" s="30" t="s">
        <v>488</v>
      </c>
      <c r="N307" s="26"/>
      <c r="O307" s="26"/>
      <c r="P307" s="384"/>
      <c r="Q307" s="384"/>
      <c r="R307" s="26"/>
      <c r="S307" s="26"/>
      <c r="T307" s="38"/>
      <c r="V307" t="s">
        <v>489</v>
      </c>
      <c r="W307">
        <v>0</v>
      </c>
    </row>
    <row r="308" spans="1:23" ht="21" customHeight="1">
      <c r="A308" s="9"/>
      <c r="B308" s="5">
        <v>1</v>
      </c>
      <c r="C308" s="2"/>
      <c r="D308" s="5">
        <v>0</v>
      </c>
      <c r="E308" s="11">
        <v>2050803</v>
      </c>
      <c r="F308" s="10">
        <v>205</v>
      </c>
      <c r="G308" s="10">
        <v>20508</v>
      </c>
      <c r="H308" s="10">
        <v>2050803</v>
      </c>
      <c r="I308" s="10"/>
      <c r="J308" s="22"/>
      <c r="K308" s="23"/>
      <c r="L308" s="24"/>
      <c r="M308" s="30" t="s">
        <v>490</v>
      </c>
      <c r="N308" s="26"/>
      <c r="O308" s="26"/>
      <c r="P308" s="384"/>
      <c r="Q308" s="384"/>
      <c r="R308" s="26"/>
      <c r="S308" s="26"/>
      <c r="T308" s="38"/>
      <c r="V308" t="s">
        <v>491</v>
      </c>
      <c r="W308">
        <v>0</v>
      </c>
    </row>
    <row r="309" spans="1:23" ht="21" customHeight="1">
      <c r="A309" s="9"/>
      <c r="B309" s="5"/>
      <c r="C309" s="2"/>
      <c r="D309" s="5"/>
      <c r="F309" s="10"/>
      <c r="G309" s="10"/>
      <c r="H309" s="10"/>
      <c r="I309" s="10"/>
      <c r="J309" s="22"/>
      <c r="K309" s="23"/>
      <c r="L309" s="24"/>
      <c r="M309" s="30" t="s">
        <v>492</v>
      </c>
      <c r="N309" s="26">
        <v>200</v>
      </c>
      <c r="O309" s="26"/>
      <c r="P309" s="384"/>
      <c r="Q309" s="384"/>
      <c r="R309" s="26"/>
      <c r="S309" s="26"/>
      <c r="T309" s="38"/>
      <c r="V309" t="s">
        <v>493</v>
      </c>
      <c r="W309">
        <v>200</v>
      </c>
    </row>
    <row r="310" spans="1:23" ht="21" customHeight="1">
      <c r="A310" s="9"/>
      <c r="B310" s="5">
        <v>1</v>
      </c>
      <c r="C310" s="2"/>
      <c r="D310" s="5">
        <v>0</v>
      </c>
      <c r="E310" s="11">
        <v>2050899</v>
      </c>
      <c r="F310" s="10">
        <v>205</v>
      </c>
      <c r="G310" s="10">
        <v>20508</v>
      </c>
      <c r="H310" s="10">
        <v>2050899</v>
      </c>
      <c r="I310" s="10"/>
      <c r="J310" s="22"/>
      <c r="K310" s="23"/>
      <c r="L310" s="24"/>
      <c r="M310" s="30" t="s">
        <v>494</v>
      </c>
      <c r="N310" s="26">
        <f>SUM(N311:N313)</f>
        <v>765</v>
      </c>
      <c r="O310" s="26"/>
      <c r="P310" s="384"/>
      <c r="Q310" s="384"/>
      <c r="R310" s="26"/>
      <c r="S310" s="26"/>
      <c r="T310" s="38"/>
      <c r="V310" t="s">
        <v>495</v>
      </c>
      <c r="W310">
        <v>765</v>
      </c>
    </row>
    <row r="311" spans="1:23" ht="21" customHeight="1">
      <c r="A311" s="9"/>
      <c r="B311" s="5">
        <v>1</v>
      </c>
      <c r="C311" s="2"/>
      <c r="D311" s="5">
        <v>0</v>
      </c>
      <c r="E311" s="11">
        <v>20509</v>
      </c>
      <c r="F311" s="10"/>
      <c r="G311" s="10">
        <v>20509</v>
      </c>
      <c r="H311" s="10"/>
      <c r="I311" s="10"/>
      <c r="J311" s="22"/>
      <c r="K311" s="23"/>
      <c r="L311" s="24"/>
      <c r="M311" s="30" t="s">
        <v>486</v>
      </c>
      <c r="N311" s="26">
        <v>750</v>
      </c>
      <c r="O311" s="26"/>
      <c r="P311" s="384"/>
      <c r="Q311" s="384"/>
      <c r="R311" s="26"/>
      <c r="S311" s="26"/>
      <c r="T311" s="38"/>
      <c r="V311" t="s">
        <v>487</v>
      </c>
      <c r="W311">
        <v>750</v>
      </c>
    </row>
    <row r="312" spans="1:23" ht="21" customHeight="1">
      <c r="A312" s="9"/>
      <c r="B312" s="5">
        <v>1</v>
      </c>
      <c r="C312" s="2"/>
      <c r="D312" s="5">
        <v>0</v>
      </c>
      <c r="E312" s="11">
        <v>2050999</v>
      </c>
      <c r="F312" s="10">
        <v>205</v>
      </c>
      <c r="G312" s="10">
        <v>20509</v>
      </c>
      <c r="H312" s="10">
        <v>2050999</v>
      </c>
      <c r="I312" s="10"/>
      <c r="J312" s="22"/>
      <c r="K312" s="23"/>
      <c r="L312" s="24"/>
      <c r="M312" s="30" t="s">
        <v>496</v>
      </c>
      <c r="N312" s="26">
        <v>15</v>
      </c>
      <c r="O312" s="26"/>
      <c r="P312" s="384"/>
      <c r="Q312" s="384"/>
      <c r="R312" s="26"/>
      <c r="S312" s="26"/>
      <c r="T312" s="38"/>
      <c r="V312" t="s">
        <v>497</v>
      </c>
      <c r="W312">
        <v>15</v>
      </c>
    </row>
    <row r="313" spans="1:23" ht="21" customHeight="1">
      <c r="A313" s="9"/>
      <c r="B313" s="5">
        <v>1</v>
      </c>
      <c r="C313" s="2"/>
      <c r="D313" s="5">
        <v>0</v>
      </c>
      <c r="E313" s="11">
        <v>20599</v>
      </c>
      <c r="F313" s="10"/>
      <c r="G313" s="10">
        <v>20599</v>
      </c>
      <c r="H313" s="10"/>
      <c r="I313" s="10"/>
      <c r="J313" s="22"/>
      <c r="K313" s="23"/>
      <c r="L313" s="24"/>
      <c r="M313" s="30" t="s">
        <v>498</v>
      </c>
      <c r="N313" s="26"/>
      <c r="O313" s="26"/>
      <c r="P313" s="384"/>
      <c r="Q313" s="384"/>
      <c r="R313" s="26"/>
      <c r="S313" s="26"/>
      <c r="T313" s="38"/>
      <c r="V313" t="s">
        <v>499</v>
      </c>
      <c r="W313">
        <v>0</v>
      </c>
    </row>
    <row r="314" spans="1:23" ht="21" customHeight="1">
      <c r="A314" s="9"/>
      <c r="B314" s="5">
        <v>1</v>
      </c>
      <c r="C314" s="2"/>
      <c r="D314" s="5">
        <v>0</v>
      </c>
      <c r="E314" s="11">
        <v>2059999</v>
      </c>
      <c r="F314" s="10">
        <v>205</v>
      </c>
      <c r="G314" s="10">
        <v>20599</v>
      </c>
      <c r="H314" s="10">
        <v>2059999</v>
      </c>
      <c r="I314" s="10"/>
      <c r="J314" s="22"/>
      <c r="K314" s="23"/>
      <c r="L314" s="24"/>
      <c r="M314" s="30" t="s">
        <v>500</v>
      </c>
      <c r="N314" s="26">
        <f>SUM(N315:N317)</f>
        <v>33056</v>
      </c>
      <c r="O314" s="26"/>
      <c r="P314" s="384"/>
      <c r="Q314" s="384"/>
      <c r="R314" s="26"/>
      <c r="S314" s="26"/>
      <c r="T314" s="38"/>
      <c r="V314" s="40" t="s">
        <v>501</v>
      </c>
      <c r="W314" s="40">
        <v>33056</v>
      </c>
    </row>
    <row r="315" spans="1:23" ht="21" customHeight="1">
      <c r="A315" s="9"/>
      <c r="B315" s="5">
        <v>1</v>
      </c>
      <c r="C315" s="2"/>
      <c r="D315" s="5">
        <v>0</v>
      </c>
      <c r="E315" s="11">
        <v>206</v>
      </c>
      <c r="F315" s="10">
        <v>206</v>
      </c>
      <c r="G315" s="10"/>
      <c r="H315" s="10"/>
      <c r="I315" s="10"/>
      <c r="J315" s="22"/>
      <c r="K315" s="23"/>
      <c r="L315" s="24"/>
      <c r="M315" s="30" t="s">
        <v>502</v>
      </c>
      <c r="N315" s="26">
        <v>33055</v>
      </c>
      <c r="O315" s="26"/>
      <c r="P315" s="384"/>
      <c r="Q315" s="384"/>
      <c r="R315" s="26"/>
      <c r="S315" s="26"/>
      <c r="T315" s="38"/>
      <c r="V315" t="s">
        <v>503</v>
      </c>
      <c r="W315">
        <v>33055</v>
      </c>
    </row>
    <row r="316" spans="1:23" ht="21" customHeight="1">
      <c r="A316" s="9"/>
      <c r="B316" s="5">
        <v>1</v>
      </c>
      <c r="C316" s="2"/>
      <c r="D316" s="5">
        <v>0</v>
      </c>
      <c r="E316" s="11">
        <v>20601</v>
      </c>
      <c r="F316" s="10"/>
      <c r="G316" s="10">
        <v>20601</v>
      </c>
      <c r="H316" s="10"/>
      <c r="I316" s="10"/>
      <c r="J316" s="22"/>
      <c r="K316" s="23"/>
      <c r="L316" s="24"/>
      <c r="M316" s="30" t="s">
        <v>504</v>
      </c>
      <c r="N316" s="26"/>
      <c r="O316" s="26"/>
      <c r="P316" s="384"/>
      <c r="Q316" s="384"/>
      <c r="R316" s="26"/>
      <c r="S316" s="26"/>
      <c r="T316" s="38"/>
      <c r="V316" t="s">
        <v>505</v>
      </c>
      <c r="W316">
        <v>0</v>
      </c>
    </row>
    <row r="317" spans="1:23" ht="21" customHeight="1">
      <c r="A317" s="9"/>
      <c r="B317" s="5">
        <v>1</v>
      </c>
      <c r="C317" s="2"/>
      <c r="D317" s="5">
        <v>0</v>
      </c>
      <c r="E317" s="11">
        <v>2060101</v>
      </c>
      <c r="F317" s="10">
        <v>206</v>
      </c>
      <c r="G317" s="10">
        <v>20601</v>
      </c>
      <c r="H317" s="10">
        <v>2060101</v>
      </c>
      <c r="I317" s="10"/>
      <c r="J317" s="22"/>
      <c r="K317" s="23"/>
      <c r="L317" s="24"/>
      <c r="M317" s="30" t="s">
        <v>506</v>
      </c>
      <c r="N317" s="26">
        <v>1</v>
      </c>
      <c r="O317" s="26"/>
      <c r="P317" s="384"/>
      <c r="Q317" s="384"/>
      <c r="R317" s="26"/>
      <c r="S317" s="26"/>
      <c r="T317" s="38"/>
      <c r="V317" t="s">
        <v>507</v>
      </c>
      <c r="W317">
        <v>1</v>
      </c>
    </row>
    <row r="318" spans="1:23" ht="21" customHeight="1">
      <c r="A318" s="9"/>
      <c r="B318" s="5">
        <v>1</v>
      </c>
      <c r="C318" s="2"/>
      <c r="D318" s="5">
        <v>0</v>
      </c>
      <c r="E318" s="11">
        <v>2060102</v>
      </c>
      <c r="F318" s="10">
        <v>206</v>
      </c>
      <c r="G318" s="10">
        <v>20601</v>
      </c>
      <c r="H318" s="10">
        <v>2060102</v>
      </c>
      <c r="I318" s="10"/>
      <c r="J318" s="22"/>
      <c r="K318" s="23"/>
      <c r="L318" s="24"/>
      <c r="M318" s="30" t="s">
        <v>508</v>
      </c>
      <c r="N318" s="26">
        <f>SUM(N319:N321)</f>
        <v>300</v>
      </c>
      <c r="O318" s="26"/>
      <c r="P318" s="384"/>
      <c r="Q318" s="384"/>
      <c r="R318" s="26"/>
      <c r="S318" s="26"/>
      <c r="T318" s="38"/>
      <c r="V318" t="s">
        <v>509</v>
      </c>
      <c r="W318">
        <v>300</v>
      </c>
    </row>
    <row r="319" spans="1:23" ht="21" customHeight="1">
      <c r="A319" s="9"/>
      <c r="B319" s="5">
        <v>1</v>
      </c>
      <c r="C319" s="2"/>
      <c r="D319" s="5">
        <v>0</v>
      </c>
      <c r="E319" s="11">
        <v>2060103</v>
      </c>
      <c r="F319" s="10">
        <v>206</v>
      </c>
      <c r="G319" s="10">
        <v>20601</v>
      </c>
      <c r="H319" s="10">
        <v>2060103</v>
      </c>
      <c r="I319" s="10"/>
      <c r="J319" s="22"/>
      <c r="K319" s="23"/>
      <c r="L319" s="24"/>
      <c r="M319" s="30" t="s">
        <v>510</v>
      </c>
      <c r="N319" s="26"/>
      <c r="O319" s="26"/>
      <c r="P319" s="384"/>
      <c r="Q319" s="384"/>
      <c r="R319" s="26"/>
      <c r="S319" s="26"/>
      <c r="T319" s="38"/>
      <c r="V319" t="s">
        <v>511</v>
      </c>
      <c r="W319">
        <v>0</v>
      </c>
    </row>
    <row r="320" spans="1:23" ht="21" customHeight="1">
      <c r="A320" s="9"/>
      <c r="B320" s="5">
        <v>1</v>
      </c>
      <c r="C320" s="2"/>
      <c r="D320" s="5">
        <v>0</v>
      </c>
      <c r="E320" s="11">
        <v>20602</v>
      </c>
      <c r="F320" s="10"/>
      <c r="G320" s="10">
        <v>20602</v>
      </c>
      <c r="H320" s="10"/>
      <c r="I320" s="10"/>
      <c r="J320" s="22"/>
      <c r="K320" s="23"/>
      <c r="L320" s="24"/>
      <c r="M320" s="30" t="s">
        <v>512</v>
      </c>
      <c r="N320" s="26">
        <v>300</v>
      </c>
      <c r="O320" s="26"/>
      <c r="P320" s="384"/>
      <c r="Q320" s="384"/>
      <c r="R320" s="26"/>
      <c r="S320" s="26"/>
      <c r="T320" s="38"/>
      <c r="V320" t="s">
        <v>513</v>
      </c>
      <c r="W320">
        <v>300</v>
      </c>
    </row>
    <row r="321" spans="1:23" ht="21" customHeight="1">
      <c r="A321" s="9"/>
      <c r="B321" s="5">
        <v>1</v>
      </c>
      <c r="C321" s="2"/>
      <c r="D321" s="5">
        <v>0</v>
      </c>
      <c r="E321" s="11">
        <v>2060201</v>
      </c>
      <c r="F321" s="10">
        <v>206</v>
      </c>
      <c r="G321" s="10">
        <v>20602</v>
      </c>
      <c r="H321" s="10">
        <v>2060201</v>
      </c>
      <c r="I321" s="10"/>
      <c r="J321" s="22"/>
      <c r="K321" s="23"/>
      <c r="L321" s="24"/>
      <c r="M321" s="30" t="s">
        <v>514</v>
      </c>
      <c r="N321" s="26"/>
      <c r="O321" s="26"/>
      <c r="P321" s="384"/>
      <c r="Q321" s="384"/>
      <c r="R321" s="26"/>
      <c r="S321" s="26"/>
      <c r="T321" s="38"/>
      <c r="V321" t="s">
        <v>515</v>
      </c>
      <c r="W321">
        <v>0</v>
      </c>
    </row>
    <row r="322" spans="1:23" ht="21" customHeight="1">
      <c r="A322" s="9"/>
      <c r="B322" s="5">
        <v>1</v>
      </c>
      <c r="C322" s="2"/>
      <c r="D322" s="5">
        <v>0</v>
      </c>
      <c r="E322" s="11">
        <v>2060203</v>
      </c>
      <c r="F322" s="10">
        <v>206</v>
      </c>
      <c r="G322" s="10">
        <v>20602</v>
      </c>
      <c r="H322" s="10">
        <v>2060203</v>
      </c>
      <c r="I322" s="10"/>
      <c r="J322" s="22"/>
      <c r="K322" s="23"/>
      <c r="L322" s="24"/>
      <c r="M322" s="30" t="s">
        <v>516</v>
      </c>
      <c r="N322" s="26">
        <f>SUM(N323:N325)</f>
        <v>1988</v>
      </c>
      <c r="O322" s="26"/>
      <c r="P322" s="384"/>
      <c r="Q322" s="384"/>
      <c r="R322" s="26"/>
      <c r="S322" s="26"/>
      <c r="T322" s="38"/>
      <c r="V322" t="s">
        <v>517</v>
      </c>
      <c r="W322">
        <v>1988</v>
      </c>
    </row>
    <row r="323" spans="1:23" ht="21" customHeight="1">
      <c r="A323" s="5"/>
      <c r="B323" s="5">
        <v>1</v>
      </c>
      <c r="C323" s="50"/>
      <c r="D323" s="51"/>
      <c r="E323" s="52">
        <v>2060204</v>
      </c>
      <c r="F323" s="53">
        <v>206</v>
      </c>
      <c r="G323" s="53">
        <v>20602</v>
      </c>
      <c r="H323" s="53">
        <v>2060204</v>
      </c>
      <c r="I323" s="10"/>
      <c r="J323" s="22"/>
      <c r="K323" s="23"/>
      <c r="L323" s="24"/>
      <c r="M323" s="30" t="s">
        <v>518</v>
      </c>
      <c r="N323" s="26">
        <v>790</v>
      </c>
      <c r="O323" s="26"/>
      <c r="P323" s="384"/>
      <c r="Q323" s="384"/>
      <c r="R323" s="26"/>
      <c r="S323" s="26"/>
      <c r="T323" s="38"/>
      <c r="V323" t="s">
        <v>519</v>
      </c>
      <c r="W323">
        <v>790</v>
      </c>
    </row>
    <row r="324" spans="1:23" ht="21" customHeight="1">
      <c r="A324" s="9"/>
      <c r="B324" s="5">
        <v>1</v>
      </c>
      <c r="C324" s="2"/>
      <c r="D324" s="5">
        <v>0</v>
      </c>
      <c r="E324" s="11">
        <v>20603</v>
      </c>
      <c r="F324" s="10"/>
      <c r="G324" s="10">
        <v>20603</v>
      </c>
      <c r="H324" s="10"/>
      <c r="I324" s="10"/>
      <c r="J324" s="22"/>
      <c r="K324" s="23"/>
      <c r="L324" s="24"/>
      <c r="M324" s="30" t="s">
        <v>520</v>
      </c>
      <c r="N324" s="26">
        <v>371</v>
      </c>
      <c r="O324" s="26"/>
      <c r="P324" s="384"/>
      <c r="Q324" s="384"/>
      <c r="R324" s="26"/>
      <c r="S324" s="26"/>
      <c r="T324" s="38"/>
      <c r="V324" t="s">
        <v>521</v>
      </c>
      <c r="W324">
        <v>371</v>
      </c>
    </row>
    <row r="325" spans="1:23" ht="21" customHeight="1">
      <c r="A325" s="9"/>
      <c r="B325" s="5"/>
      <c r="C325" s="2"/>
      <c r="D325" s="5"/>
      <c r="F325" s="10"/>
      <c r="G325" s="10"/>
      <c r="H325" s="10"/>
      <c r="I325" s="10"/>
      <c r="J325" s="22"/>
      <c r="K325" s="23"/>
      <c r="L325" s="24"/>
      <c r="M325" s="39" t="s">
        <v>522</v>
      </c>
      <c r="N325" s="26">
        <v>827</v>
      </c>
      <c r="O325" s="26"/>
      <c r="P325" s="384"/>
      <c r="Q325" s="384"/>
      <c r="R325" s="26"/>
      <c r="S325" s="26"/>
      <c r="T325" s="38"/>
      <c r="V325" t="s">
        <v>523</v>
      </c>
      <c r="W325">
        <v>827</v>
      </c>
    </row>
    <row r="326" spans="1:23" ht="21" customHeight="1">
      <c r="A326" s="9"/>
      <c r="B326" s="5">
        <v>1</v>
      </c>
      <c r="C326" s="2"/>
      <c r="D326" s="5">
        <v>0</v>
      </c>
      <c r="E326" s="11">
        <v>2060301</v>
      </c>
      <c r="F326" s="10">
        <v>206</v>
      </c>
      <c r="G326" s="10">
        <v>20603</v>
      </c>
      <c r="H326" s="10">
        <v>2060301</v>
      </c>
      <c r="I326" s="10"/>
      <c r="J326" s="22"/>
      <c r="K326" s="23"/>
      <c r="L326" s="24"/>
      <c r="M326" s="30" t="s">
        <v>524</v>
      </c>
      <c r="N326" s="26">
        <f>SUM(N327:N332)</f>
        <v>1486</v>
      </c>
      <c r="O326" s="26"/>
      <c r="P326" s="384"/>
      <c r="Q326" s="384"/>
      <c r="R326" s="26"/>
      <c r="S326" s="26"/>
      <c r="T326" s="38"/>
      <c r="V326" t="s">
        <v>525</v>
      </c>
      <c r="W326">
        <v>1486</v>
      </c>
    </row>
    <row r="327" spans="1:23" ht="21" customHeight="1">
      <c r="A327" s="9"/>
      <c r="B327" s="5">
        <v>1</v>
      </c>
      <c r="C327" s="2"/>
      <c r="D327" s="5">
        <v>0</v>
      </c>
      <c r="E327" s="11">
        <v>2060302</v>
      </c>
      <c r="F327" s="10">
        <v>206</v>
      </c>
      <c r="G327" s="10">
        <v>20603</v>
      </c>
      <c r="H327" s="10">
        <v>2060302</v>
      </c>
      <c r="I327" s="10"/>
      <c r="J327" s="22"/>
      <c r="K327" s="23"/>
      <c r="L327" s="24"/>
      <c r="M327" s="30" t="s">
        <v>486</v>
      </c>
      <c r="N327" s="26">
        <v>337</v>
      </c>
      <c r="O327" s="26"/>
      <c r="P327" s="384"/>
      <c r="Q327" s="384"/>
      <c r="R327" s="26"/>
      <c r="S327" s="26"/>
      <c r="T327" s="38"/>
      <c r="V327" t="s">
        <v>487</v>
      </c>
      <c r="W327">
        <v>337</v>
      </c>
    </row>
    <row r="328" spans="1:23" ht="21" customHeight="1">
      <c r="A328" s="5"/>
      <c r="B328" s="5">
        <v>1</v>
      </c>
      <c r="C328" s="2"/>
      <c r="D328" s="5">
        <v>0</v>
      </c>
      <c r="E328" s="11">
        <v>2060303</v>
      </c>
      <c r="F328" s="10">
        <v>206</v>
      </c>
      <c r="G328" s="10">
        <v>20603</v>
      </c>
      <c r="H328" s="10">
        <v>2060303</v>
      </c>
      <c r="I328" s="10"/>
      <c r="J328" s="22"/>
      <c r="K328" s="23"/>
      <c r="L328" s="24"/>
      <c r="M328" s="30" t="s">
        <v>526</v>
      </c>
      <c r="N328" s="26">
        <v>565</v>
      </c>
      <c r="O328" s="26"/>
      <c r="P328" s="384"/>
      <c r="Q328" s="384"/>
      <c r="R328" s="26"/>
      <c r="S328" s="26"/>
      <c r="T328" s="38"/>
      <c r="V328" t="s">
        <v>527</v>
      </c>
      <c r="W328">
        <v>565</v>
      </c>
    </row>
    <row r="329" spans="1:23" ht="21" customHeight="1">
      <c r="A329" s="9"/>
      <c r="B329" s="5">
        <v>1</v>
      </c>
      <c r="C329" s="2"/>
      <c r="D329" s="5">
        <v>0</v>
      </c>
      <c r="E329" s="11">
        <v>20604</v>
      </c>
      <c r="F329" s="10"/>
      <c r="G329" s="10">
        <v>20604</v>
      </c>
      <c r="H329" s="10"/>
      <c r="I329" s="10"/>
      <c r="J329" s="22"/>
      <c r="K329" s="23"/>
      <c r="L329" s="24"/>
      <c r="M329" s="30" t="s">
        <v>528</v>
      </c>
      <c r="N329" s="26"/>
      <c r="O329" s="26"/>
      <c r="P329" s="384"/>
      <c r="Q329" s="384"/>
      <c r="R329" s="26"/>
      <c r="S329" s="26"/>
      <c r="T329" s="38"/>
      <c r="V329" t="s">
        <v>529</v>
      </c>
      <c r="W329">
        <v>0</v>
      </c>
    </row>
    <row r="330" spans="1:23" ht="21" customHeight="1">
      <c r="A330" s="9"/>
      <c r="B330" s="5">
        <v>1</v>
      </c>
      <c r="C330" s="2"/>
      <c r="D330" s="5">
        <v>0</v>
      </c>
      <c r="E330" s="11">
        <v>2060402</v>
      </c>
      <c r="F330" s="10">
        <v>206</v>
      </c>
      <c r="G330" s="10">
        <v>20604</v>
      </c>
      <c r="H330" s="10">
        <v>2060402</v>
      </c>
      <c r="I330" s="10"/>
      <c r="J330" s="22"/>
      <c r="K330" s="23"/>
      <c r="L330" s="24"/>
      <c r="M330" s="30" t="s">
        <v>530</v>
      </c>
      <c r="N330" s="26">
        <v>242</v>
      </c>
      <c r="O330" s="26"/>
      <c r="P330" s="384"/>
      <c r="Q330" s="384"/>
      <c r="R330" s="26"/>
      <c r="S330" s="26"/>
      <c r="T330" s="38"/>
      <c r="V330" t="s">
        <v>531</v>
      </c>
      <c r="W330">
        <v>242</v>
      </c>
    </row>
    <row r="331" spans="1:23" ht="21" customHeight="1">
      <c r="A331" s="9"/>
      <c r="B331" s="5">
        <v>1</v>
      </c>
      <c r="C331" s="2"/>
      <c r="D331" s="5">
        <v>0</v>
      </c>
      <c r="E331" s="11">
        <v>2060403</v>
      </c>
      <c r="F331" s="10">
        <v>206</v>
      </c>
      <c r="G331" s="10">
        <v>20604</v>
      </c>
      <c r="H331" s="10">
        <v>2060403</v>
      </c>
      <c r="I331" s="10"/>
      <c r="J331" s="22"/>
      <c r="K331" s="23"/>
      <c r="L331" s="24"/>
      <c r="M331" s="30" t="s">
        <v>532</v>
      </c>
      <c r="N331" s="26"/>
      <c r="O331" s="26"/>
      <c r="P331" s="384"/>
      <c r="Q331" s="384"/>
      <c r="R331" s="26"/>
      <c r="S331" s="26"/>
      <c r="T331" s="38"/>
      <c r="V331" t="s">
        <v>533</v>
      </c>
      <c r="W331">
        <v>0</v>
      </c>
    </row>
    <row r="332" spans="1:23" ht="21" customHeight="1">
      <c r="A332" s="9"/>
      <c r="B332" s="5"/>
      <c r="C332" s="2"/>
      <c r="D332" s="5"/>
      <c r="F332" s="10"/>
      <c r="G332" s="10"/>
      <c r="H332" s="10"/>
      <c r="I332" s="10"/>
      <c r="J332" s="22"/>
      <c r="K332" s="23"/>
      <c r="L332" s="24"/>
      <c r="M332" s="39" t="s">
        <v>534</v>
      </c>
      <c r="N332" s="26">
        <v>342</v>
      </c>
      <c r="O332" s="26"/>
      <c r="P332" s="384"/>
      <c r="Q332" s="384"/>
      <c r="R332" s="26"/>
      <c r="S332" s="26"/>
      <c r="T332" s="38"/>
      <c r="V332" t="s">
        <v>535</v>
      </c>
      <c r="W332">
        <v>342</v>
      </c>
    </row>
    <row r="333" spans="1:23" ht="21" customHeight="1">
      <c r="A333" s="9"/>
      <c r="B333" s="5"/>
      <c r="C333" s="2"/>
      <c r="D333" s="5"/>
      <c r="F333" s="10"/>
      <c r="G333" s="10"/>
      <c r="H333" s="10"/>
      <c r="I333" s="10"/>
      <c r="J333" s="22"/>
      <c r="K333" s="23"/>
      <c r="L333" s="24"/>
      <c r="M333" s="39" t="s">
        <v>536</v>
      </c>
      <c r="N333" s="26">
        <f>SUM(N334:N335)</f>
        <v>14770</v>
      </c>
      <c r="O333" s="26"/>
      <c r="P333" s="384"/>
      <c r="Q333" s="384"/>
      <c r="R333" s="26"/>
      <c r="S333" s="26"/>
      <c r="T333" s="38"/>
      <c r="V333" t="s">
        <v>537</v>
      </c>
      <c r="W333">
        <v>14770</v>
      </c>
    </row>
    <row r="334" spans="1:23" ht="21" customHeight="1">
      <c r="A334" s="9"/>
      <c r="B334" s="5"/>
      <c r="C334" s="2"/>
      <c r="D334" s="5"/>
      <c r="F334" s="10"/>
      <c r="G334" s="10"/>
      <c r="H334" s="10"/>
      <c r="I334" s="10"/>
      <c r="J334" s="22"/>
      <c r="K334" s="23"/>
      <c r="L334" s="24"/>
      <c r="M334" s="39" t="s">
        <v>538</v>
      </c>
      <c r="N334" s="26">
        <v>353</v>
      </c>
      <c r="O334" s="26"/>
      <c r="P334" s="384"/>
      <c r="Q334" s="384"/>
      <c r="R334" s="26"/>
      <c r="S334" s="26"/>
      <c r="T334" s="38"/>
      <c r="V334" t="s">
        <v>539</v>
      </c>
      <c r="W334">
        <v>353</v>
      </c>
    </row>
    <row r="335" spans="1:23" ht="21" customHeight="1">
      <c r="A335" s="9"/>
      <c r="B335" s="5"/>
      <c r="C335" s="2"/>
      <c r="D335" s="5"/>
      <c r="F335" s="10"/>
      <c r="G335" s="10"/>
      <c r="H335" s="10"/>
      <c r="I335" s="10"/>
      <c r="J335" s="22"/>
      <c r="K335" s="23"/>
      <c r="L335" s="24"/>
      <c r="M335" s="39" t="s">
        <v>537</v>
      </c>
      <c r="N335" s="26">
        <v>14417</v>
      </c>
      <c r="O335" s="26"/>
      <c r="P335" s="384"/>
      <c r="Q335" s="384"/>
      <c r="R335" s="26"/>
      <c r="S335" s="26"/>
      <c r="T335" s="38"/>
      <c r="V335" t="s">
        <v>540</v>
      </c>
      <c r="W335">
        <v>14417</v>
      </c>
    </row>
    <row r="336" spans="1:23" ht="21" customHeight="1">
      <c r="A336" s="9"/>
      <c r="B336" s="5">
        <v>1</v>
      </c>
      <c r="C336" s="2"/>
      <c r="D336" s="5"/>
      <c r="E336" s="11">
        <v>2060499</v>
      </c>
      <c r="F336" s="10">
        <v>206</v>
      </c>
      <c r="G336" s="10">
        <v>20604</v>
      </c>
      <c r="H336" s="11">
        <v>2060499</v>
      </c>
      <c r="I336" s="10" t="s">
        <v>249</v>
      </c>
      <c r="J336" s="22"/>
      <c r="K336" s="23"/>
      <c r="L336" s="24" t="s">
        <v>24</v>
      </c>
      <c r="M336" s="25" t="s">
        <v>22</v>
      </c>
      <c r="N336" s="26">
        <f>N337+N351+N358+N368+N377</f>
        <v>78903</v>
      </c>
      <c r="O336" s="26"/>
      <c r="P336" s="381"/>
      <c r="Q336" s="381"/>
      <c r="R336" s="26"/>
      <c r="S336" s="26"/>
      <c r="T336" s="38"/>
      <c r="V336" t="s">
        <v>541</v>
      </c>
      <c r="W336">
        <v>78903</v>
      </c>
    </row>
    <row r="337" spans="1:23" ht="21" customHeight="1">
      <c r="A337" s="9"/>
      <c r="B337" s="5">
        <v>1</v>
      </c>
      <c r="C337" s="2"/>
      <c r="D337" s="5">
        <v>0</v>
      </c>
      <c r="E337" s="11">
        <v>20605</v>
      </c>
      <c r="F337" s="10"/>
      <c r="G337" s="10">
        <v>20605</v>
      </c>
      <c r="H337" s="10"/>
      <c r="I337" s="10"/>
      <c r="J337" s="22"/>
      <c r="K337" s="23"/>
      <c r="L337" s="24"/>
      <c r="M337" s="25" t="s">
        <v>542</v>
      </c>
      <c r="N337" s="26">
        <f>SUM(N338:N350)</f>
        <v>30745</v>
      </c>
      <c r="O337" s="26"/>
      <c r="P337" s="381"/>
      <c r="Q337" s="381"/>
      <c r="R337" s="26"/>
      <c r="S337" s="26"/>
      <c r="T337" s="38"/>
      <c r="V337" t="s">
        <v>543</v>
      </c>
      <c r="W337">
        <v>30745</v>
      </c>
    </row>
    <row r="338" spans="1:23" ht="21" customHeight="1">
      <c r="A338" s="9"/>
      <c r="B338" s="5">
        <v>1</v>
      </c>
      <c r="C338" s="2"/>
      <c r="D338" s="5">
        <v>0</v>
      </c>
      <c r="E338" s="11">
        <v>2060502</v>
      </c>
      <c r="F338" s="10">
        <v>206</v>
      </c>
      <c r="G338" s="10">
        <v>20605</v>
      </c>
      <c r="H338" s="10">
        <v>2060502</v>
      </c>
      <c r="I338" s="10"/>
      <c r="J338" s="22"/>
      <c r="K338" s="23"/>
      <c r="L338" s="24"/>
      <c r="M338" s="30" t="s">
        <v>131</v>
      </c>
      <c r="N338" s="26">
        <v>1756</v>
      </c>
      <c r="O338" s="26"/>
      <c r="P338" s="384"/>
      <c r="Q338" s="384"/>
      <c r="R338" s="26"/>
      <c r="S338" s="26"/>
      <c r="T338" s="38"/>
      <c r="V338" t="s">
        <v>98</v>
      </c>
      <c r="W338">
        <v>1756</v>
      </c>
    </row>
    <row r="339" spans="1:23" ht="21" customHeight="1">
      <c r="A339" s="9"/>
      <c r="B339" s="5">
        <v>1</v>
      </c>
      <c r="C339" s="2"/>
      <c r="D339" s="5">
        <v>0</v>
      </c>
      <c r="E339" s="11">
        <v>2060503</v>
      </c>
      <c r="F339" s="10">
        <v>206</v>
      </c>
      <c r="G339" s="10">
        <v>20605</v>
      </c>
      <c r="H339" s="10">
        <v>2060503</v>
      </c>
      <c r="I339" s="10"/>
      <c r="J339" s="22"/>
      <c r="K339" s="23"/>
      <c r="L339" s="24"/>
      <c r="M339" s="30" t="s">
        <v>132</v>
      </c>
      <c r="N339" s="26"/>
      <c r="O339" s="26"/>
      <c r="P339" s="384"/>
      <c r="Q339" s="384"/>
      <c r="R339" s="26"/>
      <c r="S339" s="26"/>
      <c r="T339" s="38"/>
      <c r="V339" t="s">
        <v>100</v>
      </c>
      <c r="W339">
        <v>0</v>
      </c>
    </row>
    <row r="340" spans="1:23" ht="21" customHeight="1">
      <c r="A340" s="9"/>
      <c r="B340" s="5"/>
      <c r="C340" s="2"/>
      <c r="D340" s="5"/>
      <c r="F340" s="10"/>
      <c r="G340" s="10"/>
      <c r="H340" s="10"/>
      <c r="I340" s="10"/>
      <c r="J340" s="22"/>
      <c r="K340" s="23"/>
      <c r="L340" s="24"/>
      <c r="M340" s="30" t="s">
        <v>133</v>
      </c>
      <c r="N340" s="26"/>
      <c r="O340" s="26"/>
      <c r="P340" s="384"/>
      <c r="Q340" s="384"/>
      <c r="R340" s="26"/>
      <c r="S340" s="26"/>
      <c r="T340" s="38"/>
      <c r="V340" t="s">
        <v>102</v>
      </c>
      <c r="W340">
        <v>0</v>
      </c>
    </row>
    <row r="341" spans="1:23" ht="21" customHeight="1">
      <c r="A341" s="9"/>
      <c r="B341" s="5">
        <v>1</v>
      </c>
      <c r="C341" s="2"/>
      <c r="D341" s="5">
        <v>0</v>
      </c>
      <c r="E341" s="11">
        <v>2060599</v>
      </c>
      <c r="F341" s="10">
        <v>206</v>
      </c>
      <c r="G341" s="10">
        <v>20605</v>
      </c>
      <c r="H341" s="10">
        <v>2060599</v>
      </c>
      <c r="I341" s="10"/>
      <c r="J341" s="22"/>
      <c r="K341" s="23"/>
      <c r="L341" s="24"/>
      <c r="M341" s="30" t="s">
        <v>544</v>
      </c>
      <c r="N341" s="26">
        <v>5808</v>
      </c>
      <c r="O341" s="26"/>
      <c r="P341" s="384"/>
      <c r="Q341" s="384"/>
      <c r="R341" s="26"/>
      <c r="S341" s="26"/>
      <c r="T341" s="38"/>
      <c r="V341" t="s">
        <v>545</v>
      </c>
      <c r="W341">
        <v>5808</v>
      </c>
    </row>
    <row r="342" spans="1:23" ht="21" customHeight="1">
      <c r="A342" s="9"/>
      <c r="B342" s="5">
        <v>1</v>
      </c>
      <c r="C342" s="2"/>
      <c r="D342" s="5">
        <v>0</v>
      </c>
      <c r="E342" s="11">
        <v>20606</v>
      </c>
      <c r="F342" s="10"/>
      <c r="G342" s="10">
        <v>20606</v>
      </c>
      <c r="H342" s="10"/>
      <c r="I342" s="10"/>
      <c r="J342" s="22"/>
      <c r="K342" s="23"/>
      <c r="L342" s="24"/>
      <c r="M342" s="30" t="s">
        <v>546</v>
      </c>
      <c r="N342" s="26">
        <v>1936</v>
      </c>
      <c r="O342" s="26"/>
      <c r="P342" s="384"/>
      <c r="Q342" s="384"/>
      <c r="R342" s="26"/>
      <c r="S342" s="26"/>
      <c r="T342" s="38"/>
      <c r="V342" t="s">
        <v>547</v>
      </c>
      <c r="W342">
        <v>1936</v>
      </c>
    </row>
    <row r="343" spans="1:23" ht="21" customHeight="1">
      <c r="A343" s="9"/>
      <c r="B343" s="5">
        <v>1</v>
      </c>
      <c r="C343" s="2"/>
      <c r="D343" s="5">
        <v>0</v>
      </c>
      <c r="E343" s="11">
        <v>2060601</v>
      </c>
      <c r="F343" s="10">
        <v>206</v>
      </c>
      <c r="G343" s="10">
        <v>20606</v>
      </c>
      <c r="H343" s="10">
        <v>2060601</v>
      </c>
      <c r="I343" s="10"/>
      <c r="J343" s="22"/>
      <c r="K343" s="23"/>
      <c r="L343" s="24"/>
      <c r="M343" s="30" t="s">
        <v>548</v>
      </c>
      <c r="N343" s="26">
        <v>697</v>
      </c>
      <c r="O343" s="26"/>
      <c r="P343" s="384"/>
      <c r="Q343" s="384"/>
      <c r="R343" s="26"/>
      <c r="S343" s="26"/>
      <c r="T343" s="38"/>
      <c r="V343" t="s">
        <v>549</v>
      </c>
      <c r="W343">
        <v>697</v>
      </c>
    </row>
    <row r="344" spans="1:23" ht="21" customHeight="1">
      <c r="A344" s="9"/>
      <c r="B344" s="5">
        <v>1</v>
      </c>
      <c r="C344" s="2"/>
      <c r="D344" s="5">
        <v>0</v>
      </c>
      <c r="E344" s="11">
        <v>2060602</v>
      </c>
      <c r="F344" s="10">
        <v>206</v>
      </c>
      <c r="G344" s="10">
        <v>20606</v>
      </c>
      <c r="H344" s="10">
        <v>2060602</v>
      </c>
      <c r="I344" s="10"/>
      <c r="J344" s="22"/>
      <c r="K344" s="23"/>
      <c r="L344" s="24"/>
      <c r="M344" s="30" t="s">
        <v>550</v>
      </c>
      <c r="N344" s="26">
        <v>1250</v>
      </c>
      <c r="O344" s="26"/>
      <c r="P344" s="384"/>
      <c r="Q344" s="384"/>
      <c r="R344" s="26"/>
      <c r="S344" s="26"/>
      <c r="T344" s="38"/>
      <c r="V344" t="s">
        <v>551</v>
      </c>
      <c r="W344">
        <v>1250</v>
      </c>
    </row>
    <row r="345" spans="1:23" ht="21" customHeight="1">
      <c r="A345" s="9"/>
      <c r="B345" s="5"/>
      <c r="C345" s="2"/>
      <c r="D345" s="5"/>
      <c r="F345" s="10"/>
      <c r="G345" s="10"/>
      <c r="H345" s="10"/>
      <c r="I345" s="10"/>
      <c r="J345" s="22"/>
      <c r="K345" s="23"/>
      <c r="L345" s="24"/>
      <c r="M345" s="30" t="s">
        <v>552</v>
      </c>
      <c r="N345" s="26">
        <v>512</v>
      </c>
      <c r="O345" s="26"/>
      <c r="P345" s="384"/>
      <c r="Q345" s="384"/>
      <c r="R345" s="26"/>
      <c r="S345" s="26"/>
      <c r="T345" s="38"/>
      <c r="V345" t="s">
        <v>553</v>
      </c>
      <c r="W345">
        <v>512</v>
      </c>
    </row>
    <row r="346" spans="1:23" ht="21" customHeight="1">
      <c r="A346" s="9"/>
      <c r="B346" s="5">
        <v>1</v>
      </c>
      <c r="C346" s="2"/>
      <c r="D346" s="5">
        <v>0</v>
      </c>
      <c r="E346" s="11">
        <v>20607</v>
      </c>
      <c r="F346" s="10"/>
      <c r="G346" s="10">
        <v>20607</v>
      </c>
      <c r="H346" s="10"/>
      <c r="I346" s="10"/>
      <c r="J346" s="22"/>
      <c r="K346" s="23"/>
      <c r="L346" s="24"/>
      <c r="M346" s="30" t="s">
        <v>554</v>
      </c>
      <c r="N346" s="26">
        <v>2496</v>
      </c>
      <c r="O346" s="26"/>
      <c r="P346" s="384"/>
      <c r="Q346" s="384"/>
      <c r="R346" s="26"/>
      <c r="S346" s="26"/>
      <c r="T346" s="38"/>
      <c r="V346" t="s">
        <v>555</v>
      </c>
      <c r="W346">
        <v>2496</v>
      </c>
    </row>
    <row r="347" spans="1:23" ht="21" customHeight="1">
      <c r="A347" s="9"/>
      <c r="B347" s="5">
        <v>1</v>
      </c>
      <c r="C347" s="2"/>
      <c r="D347" s="5">
        <v>0</v>
      </c>
      <c r="E347" s="11">
        <v>2060701</v>
      </c>
      <c r="F347" s="10">
        <v>206</v>
      </c>
      <c r="G347" s="10">
        <v>20607</v>
      </c>
      <c r="H347" s="10">
        <v>2060701</v>
      </c>
      <c r="I347" s="10"/>
      <c r="J347" s="22"/>
      <c r="K347" s="23"/>
      <c r="L347" s="24"/>
      <c r="M347" s="30" t="s">
        <v>556</v>
      </c>
      <c r="N347" s="26">
        <v>217</v>
      </c>
      <c r="O347" s="26"/>
      <c r="P347" s="384"/>
      <c r="Q347" s="384"/>
      <c r="R347" s="26"/>
      <c r="S347" s="26"/>
      <c r="T347" s="38"/>
      <c r="V347" t="s">
        <v>557</v>
      </c>
      <c r="W347">
        <v>217</v>
      </c>
    </row>
    <row r="348" spans="1:23" ht="21" customHeight="1">
      <c r="A348" s="9"/>
      <c r="B348" s="5">
        <v>1</v>
      </c>
      <c r="C348" s="2"/>
      <c r="D348" s="5">
        <v>0</v>
      </c>
      <c r="E348" s="11">
        <v>2060702</v>
      </c>
      <c r="F348" s="10">
        <v>206</v>
      </c>
      <c r="G348" s="10">
        <v>20607</v>
      </c>
      <c r="H348" s="10">
        <v>2060702</v>
      </c>
      <c r="I348" s="10"/>
      <c r="J348" s="22"/>
      <c r="K348" s="23"/>
      <c r="L348" s="24"/>
      <c r="M348" s="30" t="s">
        <v>558</v>
      </c>
      <c r="N348" s="26">
        <v>1558</v>
      </c>
      <c r="O348" s="26"/>
      <c r="P348" s="384"/>
      <c r="Q348" s="384"/>
      <c r="R348" s="26"/>
      <c r="S348" s="26"/>
      <c r="T348" s="38"/>
      <c r="V348" t="s">
        <v>559</v>
      </c>
      <c r="W348">
        <v>1558</v>
      </c>
    </row>
    <row r="349" spans="1:23" ht="21" customHeight="1">
      <c r="A349" s="9"/>
      <c r="B349" s="5">
        <v>1</v>
      </c>
      <c r="C349" s="2"/>
      <c r="D349" s="5">
        <v>0</v>
      </c>
      <c r="E349" s="11">
        <v>2060703</v>
      </c>
      <c r="F349" s="10">
        <v>206</v>
      </c>
      <c r="G349" s="10">
        <v>20607</v>
      </c>
      <c r="H349" s="10">
        <v>2060703</v>
      </c>
      <c r="I349" s="10"/>
      <c r="J349" s="22"/>
      <c r="K349" s="23"/>
      <c r="L349" s="24"/>
      <c r="M349" s="30" t="s">
        <v>560</v>
      </c>
      <c r="N349" s="26">
        <v>177</v>
      </c>
      <c r="O349" s="26"/>
      <c r="P349" s="384"/>
      <c r="Q349" s="384"/>
      <c r="R349" s="26"/>
      <c r="S349" s="26"/>
      <c r="T349" s="38"/>
      <c r="V349" t="s">
        <v>561</v>
      </c>
      <c r="W349">
        <v>177</v>
      </c>
    </row>
    <row r="350" spans="1:23" ht="21" customHeight="1">
      <c r="A350" s="9"/>
      <c r="B350" s="5">
        <v>1</v>
      </c>
      <c r="C350" s="2"/>
      <c r="D350" s="5">
        <v>0</v>
      </c>
      <c r="E350" s="11">
        <v>2060704</v>
      </c>
      <c r="F350" s="10">
        <v>206</v>
      </c>
      <c r="G350" s="10">
        <v>20607</v>
      </c>
      <c r="H350" s="10">
        <v>2060704</v>
      </c>
      <c r="I350" s="10"/>
      <c r="J350" s="22"/>
      <c r="K350" s="23"/>
      <c r="L350" s="24"/>
      <c r="M350" s="30" t="s">
        <v>562</v>
      </c>
      <c r="N350" s="26">
        <v>14338</v>
      </c>
      <c r="O350" s="26"/>
      <c r="P350" s="384"/>
      <c r="Q350" s="384"/>
      <c r="R350" s="26"/>
      <c r="S350" s="26"/>
      <c r="T350" s="38"/>
      <c r="V350" t="s">
        <v>563</v>
      </c>
      <c r="W350">
        <v>14338</v>
      </c>
    </row>
    <row r="351" spans="1:23" ht="21" customHeight="1">
      <c r="A351" s="9"/>
      <c r="B351" s="5">
        <v>1</v>
      </c>
      <c r="C351" s="2"/>
      <c r="D351" s="5">
        <v>0</v>
      </c>
      <c r="E351" s="11">
        <v>2060705</v>
      </c>
      <c r="F351" s="10">
        <v>206</v>
      </c>
      <c r="G351" s="10">
        <v>20607</v>
      </c>
      <c r="H351" s="10">
        <v>2060705</v>
      </c>
      <c r="I351" s="10"/>
      <c r="J351" s="22"/>
      <c r="K351" s="23"/>
      <c r="L351" s="24"/>
      <c r="M351" s="30" t="s">
        <v>564</v>
      </c>
      <c r="N351" s="26">
        <f>SUM(N352:N357)</f>
        <v>8428</v>
      </c>
      <c r="O351" s="26"/>
      <c r="P351" s="384"/>
      <c r="Q351" s="384"/>
      <c r="R351" s="26"/>
      <c r="S351" s="26"/>
      <c r="T351" s="38"/>
      <c r="V351" t="s">
        <v>565</v>
      </c>
      <c r="W351">
        <v>8428</v>
      </c>
    </row>
    <row r="352" spans="1:23" ht="21" customHeight="1">
      <c r="A352" s="9"/>
      <c r="B352" s="5">
        <v>1</v>
      </c>
      <c r="C352" s="2"/>
      <c r="D352" s="5">
        <v>0</v>
      </c>
      <c r="E352" s="11">
        <v>207</v>
      </c>
      <c r="F352" s="10">
        <v>207</v>
      </c>
      <c r="G352" s="10"/>
      <c r="H352" s="10"/>
      <c r="I352" s="10"/>
      <c r="J352" s="22"/>
      <c r="K352" s="23"/>
      <c r="L352" s="24"/>
      <c r="M352" s="30" t="s">
        <v>131</v>
      </c>
      <c r="N352" s="26"/>
      <c r="O352" s="26"/>
      <c r="P352" s="384"/>
      <c r="Q352" s="384"/>
      <c r="R352" s="26"/>
      <c r="S352" s="26"/>
      <c r="T352" s="38"/>
      <c r="V352" t="s">
        <v>98</v>
      </c>
      <c r="W352">
        <v>0</v>
      </c>
    </row>
    <row r="353" spans="1:23" ht="21" customHeight="1">
      <c r="A353" s="9"/>
      <c r="B353" s="5">
        <v>1</v>
      </c>
      <c r="C353" s="2"/>
      <c r="D353" s="5">
        <v>0</v>
      </c>
      <c r="E353" s="11">
        <v>20701</v>
      </c>
      <c r="F353" s="10"/>
      <c r="G353" s="10">
        <v>20701</v>
      </c>
      <c r="H353" s="10"/>
      <c r="I353" s="10"/>
      <c r="J353" s="22"/>
      <c r="K353" s="23"/>
      <c r="L353" s="24"/>
      <c r="M353" s="30" t="s">
        <v>132</v>
      </c>
      <c r="N353" s="26">
        <v>50</v>
      </c>
      <c r="O353" s="26"/>
      <c r="P353" s="384"/>
      <c r="Q353" s="384"/>
      <c r="R353" s="26"/>
      <c r="S353" s="26"/>
      <c r="T353" s="38"/>
      <c r="V353" t="s">
        <v>100</v>
      </c>
      <c r="W353">
        <v>50</v>
      </c>
    </row>
    <row r="354" spans="1:23" ht="21" customHeight="1">
      <c r="A354" s="9"/>
      <c r="B354" s="5"/>
      <c r="C354" s="2"/>
      <c r="D354" s="5"/>
      <c r="F354" s="10"/>
      <c r="G354" s="10"/>
      <c r="H354" s="10"/>
      <c r="I354" s="10"/>
      <c r="J354" s="22"/>
      <c r="K354" s="23"/>
      <c r="L354" s="24"/>
      <c r="M354" s="30" t="s">
        <v>133</v>
      </c>
      <c r="N354" s="26"/>
      <c r="O354" s="26"/>
      <c r="P354" s="384"/>
      <c r="Q354" s="384"/>
      <c r="R354" s="26"/>
      <c r="S354" s="26"/>
      <c r="T354" s="38"/>
      <c r="V354" t="s">
        <v>102</v>
      </c>
      <c r="W354">
        <v>0</v>
      </c>
    </row>
    <row r="355" spans="1:23" ht="21" customHeight="1">
      <c r="A355" s="9"/>
      <c r="B355" s="5">
        <v>1</v>
      </c>
      <c r="C355" s="2"/>
      <c r="D355" s="5">
        <v>0</v>
      </c>
      <c r="E355" s="11">
        <v>2070101</v>
      </c>
      <c r="F355" s="10">
        <v>207</v>
      </c>
      <c r="G355" s="10">
        <v>20701</v>
      </c>
      <c r="H355" s="10">
        <v>2070101</v>
      </c>
      <c r="I355" s="10"/>
      <c r="J355" s="22"/>
      <c r="K355" s="23"/>
      <c r="L355" s="24"/>
      <c r="M355" s="30" t="s">
        <v>566</v>
      </c>
      <c r="N355" s="26">
        <v>3121</v>
      </c>
      <c r="O355" s="26"/>
      <c r="P355" s="384"/>
      <c r="Q355" s="384"/>
      <c r="R355" s="26"/>
      <c r="S355" s="26"/>
      <c r="T355" s="38"/>
      <c r="V355" t="s">
        <v>567</v>
      </c>
      <c r="W355">
        <v>3121</v>
      </c>
    </row>
    <row r="356" spans="1:23" ht="21" customHeight="1">
      <c r="A356" s="9"/>
      <c r="B356" s="5">
        <v>1</v>
      </c>
      <c r="C356" s="2"/>
      <c r="D356" s="5">
        <v>0</v>
      </c>
      <c r="E356" s="11">
        <v>2070102</v>
      </c>
      <c r="F356" s="10">
        <v>207</v>
      </c>
      <c r="G356" s="10">
        <v>20701</v>
      </c>
      <c r="H356" s="10">
        <v>2070102</v>
      </c>
      <c r="I356" s="10"/>
      <c r="J356" s="22"/>
      <c r="K356" s="23"/>
      <c r="L356" s="24"/>
      <c r="M356" s="30" t="s">
        <v>568</v>
      </c>
      <c r="N356" s="26">
        <v>4782</v>
      </c>
      <c r="O356" s="26"/>
      <c r="P356" s="384"/>
      <c r="Q356" s="384"/>
      <c r="R356" s="26"/>
      <c r="S356" s="26"/>
      <c r="T356" s="38"/>
      <c r="V356" t="s">
        <v>569</v>
      </c>
      <c r="W356">
        <v>4782</v>
      </c>
    </row>
    <row r="357" spans="1:23" ht="21" customHeight="1">
      <c r="A357" s="9"/>
      <c r="B357" s="5"/>
      <c r="C357" s="2"/>
      <c r="D357" s="5"/>
      <c r="F357" s="10"/>
      <c r="G357" s="10"/>
      <c r="H357" s="10"/>
      <c r="I357" s="10"/>
      <c r="J357" s="22"/>
      <c r="K357" s="23"/>
      <c r="L357" s="24"/>
      <c r="M357" s="39" t="s">
        <v>570</v>
      </c>
      <c r="N357" s="26">
        <v>475</v>
      </c>
      <c r="O357" s="26"/>
      <c r="P357" s="384"/>
      <c r="Q357" s="384"/>
      <c r="R357" s="26"/>
      <c r="S357" s="26"/>
      <c r="T357" s="38"/>
      <c r="V357" t="s">
        <v>571</v>
      </c>
      <c r="W357">
        <v>475</v>
      </c>
    </row>
    <row r="358" spans="1:23" ht="21" customHeight="1">
      <c r="A358" s="9"/>
      <c r="B358" s="5">
        <v>1</v>
      </c>
      <c r="C358" s="2"/>
      <c r="D358" s="5">
        <v>0</v>
      </c>
      <c r="E358" s="11">
        <v>2070104</v>
      </c>
      <c r="F358" s="10">
        <v>207</v>
      </c>
      <c r="G358" s="10">
        <v>20701</v>
      </c>
      <c r="H358" s="10">
        <v>2070104</v>
      </c>
      <c r="I358" s="10"/>
      <c r="J358" s="22"/>
      <c r="K358" s="23"/>
      <c r="L358" s="24"/>
      <c r="M358" s="30" t="s">
        <v>572</v>
      </c>
      <c r="N358" s="26">
        <f>SUM(N359:N367)</f>
        <v>16061</v>
      </c>
      <c r="O358" s="26"/>
      <c r="P358" s="384"/>
      <c r="Q358" s="384"/>
      <c r="R358" s="26"/>
      <c r="S358" s="26"/>
      <c r="T358" s="38"/>
      <c r="V358" t="s">
        <v>573</v>
      </c>
      <c r="W358">
        <v>16061</v>
      </c>
    </row>
    <row r="359" spans="1:23" ht="21" customHeight="1">
      <c r="A359" s="9"/>
      <c r="B359" s="5">
        <v>1</v>
      </c>
      <c r="C359" s="2"/>
      <c r="D359" s="5">
        <v>0</v>
      </c>
      <c r="E359" s="11">
        <v>2070105</v>
      </c>
      <c r="F359" s="10">
        <v>207</v>
      </c>
      <c r="G359" s="10">
        <v>20701</v>
      </c>
      <c r="H359" s="10">
        <v>2070105</v>
      </c>
      <c r="I359" s="10"/>
      <c r="J359" s="22"/>
      <c r="K359" s="23"/>
      <c r="L359" s="24"/>
      <c r="M359" s="30" t="s">
        <v>131</v>
      </c>
      <c r="N359" s="26">
        <v>775</v>
      </c>
      <c r="O359" s="26"/>
      <c r="P359" s="384"/>
      <c r="Q359" s="384"/>
      <c r="R359" s="26"/>
      <c r="S359" s="26"/>
      <c r="T359" s="38"/>
      <c r="V359" t="s">
        <v>98</v>
      </c>
      <c r="W359">
        <v>775</v>
      </c>
    </row>
    <row r="360" spans="1:23" ht="21" customHeight="1">
      <c r="A360" s="9"/>
      <c r="B360" s="5">
        <v>1</v>
      </c>
      <c r="C360" s="2"/>
      <c r="D360" s="56"/>
      <c r="E360" s="11">
        <v>2070106</v>
      </c>
      <c r="F360" s="10">
        <v>207</v>
      </c>
      <c r="G360" s="10">
        <v>20701</v>
      </c>
      <c r="H360" s="10">
        <v>2070106</v>
      </c>
      <c r="I360" s="10"/>
      <c r="J360" s="22"/>
      <c r="K360" s="23"/>
      <c r="L360" s="24"/>
      <c r="M360" s="30" t="s">
        <v>132</v>
      </c>
      <c r="N360" s="26"/>
      <c r="O360" s="26"/>
      <c r="P360" s="384"/>
      <c r="Q360" s="384"/>
      <c r="R360" s="26"/>
      <c r="S360" s="26"/>
      <c r="T360" s="38"/>
      <c r="V360" s="9" t="s">
        <v>100</v>
      </c>
      <c r="W360" s="9">
        <v>0</v>
      </c>
    </row>
    <row r="361" spans="1:23" ht="21" customHeight="1">
      <c r="A361" s="9"/>
      <c r="B361" s="5">
        <v>1</v>
      </c>
      <c r="C361" s="2"/>
      <c r="D361" s="5">
        <v>0</v>
      </c>
      <c r="E361" s="11">
        <v>2070107</v>
      </c>
      <c r="F361" s="10">
        <v>207</v>
      </c>
      <c r="G361" s="10">
        <v>20701</v>
      </c>
      <c r="H361" s="10">
        <v>2070107</v>
      </c>
      <c r="I361" s="10"/>
      <c r="J361" s="22"/>
      <c r="K361" s="23"/>
      <c r="L361" s="24"/>
      <c r="M361" s="30" t="s">
        <v>133</v>
      </c>
      <c r="N361" s="26"/>
      <c r="O361" s="26"/>
      <c r="P361" s="384"/>
      <c r="Q361" s="384"/>
      <c r="R361" s="26"/>
      <c r="S361" s="26"/>
      <c r="T361" s="38"/>
      <c r="V361" s="9" t="s">
        <v>102</v>
      </c>
      <c r="W361" s="9">
        <v>0</v>
      </c>
    </row>
    <row r="362" spans="1:23" ht="21" customHeight="1">
      <c r="A362" s="9"/>
      <c r="B362" s="5">
        <v>1</v>
      </c>
      <c r="C362" s="2"/>
      <c r="D362" s="5">
        <v>0</v>
      </c>
      <c r="E362" s="11">
        <v>2070109</v>
      </c>
      <c r="F362" s="10">
        <v>207</v>
      </c>
      <c r="G362" s="10">
        <v>20701</v>
      </c>
      <c r="H362" s="10">
        <v>2070109</v>
      </c>
      <c r="I362" s="10"/>
      <c r="J362" s="22"/>
      <c r="K362" s="23"/>
      <c r="L362" s="24"/>
      <c r="M362" s="30" t="s">
        <v>574</v>
      </c>
      <c r="N362" s="26">
        <v>4197</v>
      </c>
      <c r="O362" s="26"/>
      <c r="P362" s="384"/>
      <c r="Q362" s="384"/>
      <c r="R362" s="26"/>
      <c r="S362" s="26"/>
      <c r="T362" s="38"/>
      <c r="V362" s="9" t="s">
        <v>575</v>
      </c>
      <c r="W362" s="9">
        <v>4197</v>
      </c>
    </row>
    <row r="363" spans="1:23" ht="21" customHeight="1">
      <c r="A363" s="9"/>
      <c r="B363" s="5">
        <v>1</v>
      </c>
      <c r="C363" s="2"/>
      <c r="D363" s="5">
        <v>0</v>
      </c>
      <c r="E363" s="11">
        <v>2070110</v>
      </c>
      <c r="F363" s="10">
        <v>207</v>
      </c>
      <c r="G363" s="10">
        <v>20701</v>
      </c>
      <c r="H363" s="10">
        <v>2070110</v>
      </c>
      <c r="I363" s="10"/>
      <c r="J363" s="22"/>
      <c r="K363" s="23"/>
      <c r="L363" s="24"/>
      <c r="M363" s="30" t="s">
        <v>576</v>
      </c>
      <c r="N363" s="26">
        <v>1544</v>
      </c>
      <c r="O363" s="26"/>
      <c r="P363" s="384"/>
      <c r="Q363" s="384"/>
      <c r="R363" s="26"/>
      <c r="S363" s="26"/>
      <c r="T363" s="38"/>
      <c r="V363" s="9" t="s">
        <v>577</v>
      </c>
      <c r="W363" s="9">
        <v>1544</v>
      </c>
    </row>
    <row r="364" spans="1:23" ht="21" customHeight="1">
      <c r="A364" s="9"/>
      <c r="B364" s="5">
        <v>1</v>
      </c>
      <c r="C364" s="2"/>
      <c r="D364" s="5">
        <v>0</v>
      </c>
      <c r="E364" s="11">
        <v>2070111</v>
      </c>
      <c r="F364" s="10">
        <v>207</v>
      </c>
      <c r="G364" s="10">
        <v>20701</v>
      </c>
      <c r="H364" s="10">
        <v>2070111</v>
      </c>
      <c r="I364" s="10"/>
      <c r="J364" s="22"/>
      <c r="K364" s="23"/>
      <c r="L364" s="24"/>
      <c r="M364" s="30" t="s">
        <v>578</v>
      </c>
      <c r="N364" s="26">
        <v>1827</v>
      </c>
      <c r="O364" s="26"/>
      <c r="P364" s="384"/>
      <c r="Q364" s="384"/>
      <c r="R364" s="26"/>
      <c r="S364" s="26"/>
      <c r="T364" s="38"/>
      <c r="V364" s="9" t="s">
        <v>579</v>
      </c>
      <c r="W364" s="9">
        <v>1827</v>
      </c>
    </row>
    <row r="365" spans="1:23" ht="21" customHeight="1">
      <c r="A365" s="9"/>
      <c r="B365" s="5">
        <v>1</v>
      </c>
      <c r="C365" s="2"/>
      <c r="D365" s="5">
        <v>0</v>
      </c>
      <c r="E365" s="11">
        <v>2070112</v>
      </c>
      <c r="F365" s="10">
        <v>207</v>
      </c>
      <c r="G365" s="10">
        <v>20701</v>
      </c>
      <c r="H365" s="10">
        <v>2070112</v>
      </c>
      <c r="I365" s="10"/>
      <c r="J365" s="22"/>
      <c r="K365" s="23"/>
      <c r="L365" s="24"/>
      <c r="M365" s="30" t="s">
        <v>580</v>
      </c>
      <c r="N365" s="26">
        <v>6914</v>
      </c>
      <c r="O365" s="26"/>
      <c r="P365" s="384"/>
      <c r="Q365" s="384"/>
      <c r="R365" s="26"/>
      <c r="S365" s="26"/>
      <c r="T365" s="38"/>
      <c r="V365" s="9" t="s">
        <v>581</v>
      </c>
      <c r="W365" s="9">
        <v>6914</v>
      </c>
    </row>
    <row r="366" spans="1:23" ht="21" customHeight="1">
      <c r="A366" s="9"/>
      <c r="B366" s="5">
        <v>1</v>
      </c>
      <c r="C366" s="2"/>
      <c r="D366" s="5">
        <v>0</v>
      </c>
      <c r="E366" s="11">
        <v>2070199</v>
      </c>
      <c r="F366" s="10">
        <v>207</v>
      </c>
      <c r="G366" s="10">
        <v>20701</v>
      </c>
      <c r="H366" s="10">
        <v>2070199</v>
      </c>
      <c r="I366" s="10"/>
      <c r="J366" s="22"/>
      <c r="K366" s="23"/>
      <c r="L366" s="24"/>
      <c r="M366" s="30" t="s">
        <v>582</v>
      </c>
      <c r="N366" s="26">
        <v>611</v>
      </c>
      <c r="O366" s="26"/>
      <c r="P366" s="384"/>
      <c r="Q366" s="384"/>
      <c r="R366" s="26"/>
      <c r="S366" s="26"/>
      <c r="T366" s="38"/>
      <c r="V366" s="9" t="s">
        <v>583</v>
      </c>
      <c r="W366" s="9">
        <v>611</v>
      </c>
    </row>
    <row r="367" spans="1:23" ht="21" customHeight="1">
      <c r="A367" s="9"/>
      <c r="B367" s="5">
        <v>1</v>
      </c>
      <c r="C367" s="2"/>
      <c r="D367" s="5">
        <v>0</v>
      </c>
      <c r="E367" s="11">
        <v>20702</v>
      </c>
      <c r="F367" s="10"/>
      <c r="G367" s="10">
        <v>20702</v>
      </c>
      <c r="H367" s="10"/>
      <c r="I367" s="10"/>
      <c r="J367" s="22"/>
      <c r="K367" s="23"/>
      <c r="L367" s="24"/>
      <c r="M367" s="30" t="s">
        <v>584</v>
      </c>
      <c r="N367" s="26">
        <v>193</v>
      </c>
      <c r="O367" s="26"/>
      <c r="P367" s="384"/>
      <c r="Q367" s="384"/>
      <c r="R367" s="26"/>
      <c r="S367" s="26"/>
      <c r="T367" s="38"/>
      <c r="V367" s="9" t="s">
        <v>585</v>
      </c>
      <c r="W367" s="9">
        <v>193</v>
      </c>
    </row>
    <row r="368" spans="1:23" ht="21" customHeight="1">
      <c r="A368" s="9"/>
      <c r="B368" s="5">
        <v>1</v>
      </c>
      <c r="C368" s="2"/>
      <c r="D368" s="5">
        <v>0</v>
      </c>
      <c r="E368" s="11">
        <v>2070201</v>
      </c>
      <c r="F368" s="10">
        <v>207</v>
      </c>
      <c r="G368" s="10">
        <v>20702</v>
      </c>
      <c r="H368" s="10">
        <v>2070201</v>
      </c>
      <c r="I368" s="10"/>
      <c r="J368" s="22"/>
      <c r="K368" s="23"/>
      <c r="L368" s="24"/>
      <c r="M368" s="30" t="s">
        <v>586</v>
      </c>
      <c r="N368" s="26">
        <f>SUM(N369:N376)</f>
        <v>5821</v>
      </c>
      <c r="O368" s="26"/>
      <c r="P368" s="384"/>
      <c r="Q368" s="384"/>
      <c r="R368" s="26"/>
      <c r="S368" s="26"/>
      <c r="T368" s="38"/>
      <c r="V368" s="9" t="s">
        <v>587</v>
      </c>
      <c r="W368" s="9">
        <v>5821</v>
      </c>
    </row>
    <row r="369" spans="1:23" ht="21" customHeight="1">
      <c r="A369" s="9"/>
      <c r="B369" s="5">
        <v>1</v>
      </c>
      <c r="C369" s="2"/>
      <c r="D369" s="5">
        <v>0</v>
      </c>
      <c r="E369" s="11">
        <v>2070202</v>
      </c>
      <c r="F369" s="10">
        <v>207</v>
      </c>
      <c r="G369" s="10">
        <v>20702</v>
      </c>
      <c r="H369" s="10">
        <v>2070202</v>
      </c>
      <c r="I369" s="10"/>
      <c r="J369" s="22"/>
      <c r="K369" s="23"/>
      <c r="L369" s="24"/>
      <c r="M369" s="30" t="s">
        <v>131</v>
      </c>
      <c r="N369" s="26"/>
      <c r="O369" s="26"/>
      <c r="P369" s="384"/>
      <c r="Q369" s="384"/>
      <c r="R369" s="26"/>
      <c r="S369" s="26"/>
      <c r="T369" s="38"/>
      <c r="V369" s="9" t="s">
        <v>98</v>
      </c>
      <c r="W369" s="9">
        <v>0</v>
      </c>
    </row>
    <row r="370" spans="1:23" ht="21" customHeight="1">
      <c r="A370" s="9"/>
      <c r="B370" s="5">
        <v>1</v>
      </c>
      <c r="C370" s="2"/>
      <c r="D370" s="5">
        <v>0</v>
      </c>
      <c r="E370" s="11">
        <v>2070204</v>
      </c>
      <c r="F370" s="10">
        <v>207</v>
      </c>
      <c r="G370" s="10">
        <v>20702</v>
      </c>
      <c r="H370" s="10">
        <v>2070204</v>
      </c>
      <c r="I370" s="10"/>
      <c r="J370" s="22"/>
      <c r="K370" s="23"/>
      <c r="L370" s="24"/>
      <c r="M370" s="30" t="s">
        <v>132</v>
      </c>
      <c r="N370" s="26"/>
      <c r="O370" s="26"/>
      <c r="P370" s="384"/>
      <c r="Q370" s="384"/>
      <c r="R370" s="26"/>
      <c r="S370" s="26"/>
      <c r="T370" s="38"/>
      <c r="V370" s="9" t="s">
        <v>100</v>
      </c>
      <c r="W370" s="9">
        <v>0</v>
      </c>
    </row>
    <row r="371" spans="1:23" ht="21" customHeight="1">
      <c r="A371" s="9"/>
      <c r="B371" s="5">
        <v>1</v>
      </c>
      <c r="C371" s="2"/>
      <c r="D371" s="5">
        <v>0</v>
      </c>
      <c r="E371" s="11">
        <v>2070205</v>
      </c>
      <c r="F371" s="10">
        <v>207</v>
      </c>
      <c r="G371" s="10">
        <v>20702</v>
      </c>
      <c r="H371" s="10">
        <v>2070205</v>
      </c>
      <c r="I371" s="10"/>
      <c r="J371" s="22"/>
      <c r="K371" s="23"/>
      <c r="L371" s="24"/>
      <c r="M371" s="30" t="s">
        <v>133</v>
      </c>
      <c r="N371" s="26"/>
      <c r="O371" s="26"/>
      <c r="P371" s="384"/>
      <c r="Q371" s="384"/>
      <c r="R371" s="26"/>
      <c r="S371" s="26"/>
      <c r="T371" s="38"/>
      <c r="V371" s="9" t="s">
        <v>102</v>
      </c>
      <c r="W371" s="9">
        <v>0</v>
      </c>
    </row>
    <row r="372" spans="1:23" ht="21" customHeight="1">
      <c r="A372" s="9"/>
      <c r="B372" s="5">
        <v>1</v>
      </c>
      <c r="C372" s="2"/>
      <c r="D372" s="5">
        <v>0</v>
      </c>
      <c r="E372" s="11">
        <v>20703</v>
      </c>
      <c r="F372" s="10"/>
      <c r="G372" s="10">
        <v>20703</v>
      </c>
      <c r="H372" s="10"/>
      <c r="I372" s="10"/>
      <c r="J372" s="22"/>
      <c r="K372" s="23"/>
      <c r="L372" s="24"/>
      <c r="M372" s="30" t="s">
        <v>588</v>
      </c>
      <c r="N372" s="26">
        <v>975</v>
      </c>
      <c r="O372" s="26"/>
      <c r="P372" s="384"/>
      <c r="Q372" s="384"/>
      <c r="R372" s="26"/>
      <c r="S372" s="26"/>
      <c r="T372" s="38"/>
      <c r="V372" s="9" t="s">
        <v>589</v>
      </c>
      <c r="W372" s="9">
        <v>975</v>
      </c>
    </row>
    <row r="373" spans="1:23" ht="21" customHeight="1">
      <c r="A373" s="9"/>
      <c r="B373" s="5">
        <v>1</v>
      </c>
      <c r="C373" s="2"/>
      <c r="D373" s="5">
        <v>0</v>
      </c>
      <c r="E373" s="11">
        <v>2070301</v>
      </c>
      <c r="F373" s="10">
        <v>207</v>
      </c>
      <c r="G373" s="10">
        <v>20703</v>
      </c>
      <c r="H373" s="10">
        <v>2070301</v>
      </c>
      <c r="I373" s="10"/>
      <c r="J373" s="22"/>
      <c r="K373" s="23"/>
      <c r="L373" s="24"/>
      <c r="M373" s="30" t="s">
        <v>590</v>
      </c>
      <c r="N373" s="26">
        <v>1100</v>
      </c>
      <c r="O373" s="26"/>
      <c r="P373" s="384"/>
      <c r="Q373" s="384"/>
      <c r="R373" s="26"/>
      <c r="S373" s="26"/>
      <c r="T373" s="38"/>
      <c r="V373" s="9" t="s">
        <v>591</v>
      </c>
      <c r="W373" s="9">
        <v>1100</v>
      </c>
    </row>
    <row r="374" spans="1:23" ht="21" customHeight="1">
      <c r="A374" s="9"/>
      <c r="B374" s="5">
        <v>1</v>
      </c>
      <c r="C374" s="2"/>
      <c r="D374" s="5">
        <v>0</v>
      </c>
      <c r="E374" s="11">
        <v>2070302</v>
      </c>
      <c r="F374" s="10">
        <v>207</v>
      </c>
      <c r="G374" s="10">
        <v>20703</v>
      </c>
      <c r="H374" s="10">
        <v>2070302</v>
      </c>
      <c r="I374" s="10"/>
      <c r="J374" s="22"/>
      <c r="K374" s="23"/>
      <c r="L374" s="24"/>
      <c r="M374" s="30" t="s">
        <v>592</v>
      </c>
      <c r="N374" s="26">
        <v>248</v>
      </c>
      <c r="O374" s="26"/>
      <c r="P374" s="384"/>
      <c r="Q374" s="384"/>
      <c r="R374" s="26"/>
      <c r="S374" s="26"/>
      <c r="T374" s="38"/>
      <c r="V374" s="9" t="s">
        <v>593</v>
      </c>
      <c r="W374" s="9">
        <v>248</v>
      </c>
    </row>
    <row r="375" spans="1:23" ht="21" customHeight="1">
      <c r="A375" s="9"/>
      <c r="B375" s="5">
        <v>1</v>
      </c>
      <c r="C375" s="2"/>
      <c r="D375" s="5">
        <v>0</v>
      </c>
      <c r="E375" s="11">
        <v>2070303</v>
      </c>
      <c r="F375" s="10">
        <v>207</v>
      </c>
      <c r="G375" s="10">
        <v>20703</v>
      </c>
      <c r="H375" s="10">
        <v>2070303</v>
      </c>
      <c r="I375" s="10"/>
      <c r="J375" s="22"/>
      <c r="K375" s="23"/>
      <c r="L375" s="24"/>
      <c r="M375" s="30" t="s">
        <v>594</v>
      </c>
      <c r="N375" s="26">
        <v>10</v>
      </c>
      <c r="O375" s="26"/>
      <c r="P375" s="384"/>
      <c r="Q375" s="384"/>
      <c r="R375" s="26"/>
      <c r="S375" s="26"/>
      <c r="T375" s="38"/>
      <c r="V375" s="9" t="s">
        <v>595</v>
      </c>
      <c r="W375" s="9">
        <v>10</v>
      </c>
    </row>
    <row r="376" spans="1:24" ht="21" customHeight="1">
      <c r="A376" s="9"/>
      <c r="B376" s="5">
        <v>1</v>
      </c>
      <c r="C376" s="2"/>
      <c r="D376" s="5">
        <v>0</v>
      </c>
      <c r="E376" s="57">
        <v>2070304</v>
      </c>
      <c r="F376" s="58">
        <v>207</v>
      </c>
      <c r="G376" s="58">
        <v>20703</v>
      </c>
      <c r="H376" s="58">
        <v>2070304</v>
      </c>
      <c r="I376" s="58"/>
      <c r="J376" s="22"/>
      <c r="K376" s="23"/>
      <c r="L376" s="24"/>
      <c r="M376" s="30" t="s">
        <v>596</v>
      </c>
      <c r="N376" s="26">
        <v>3488</v>
      </c>
      <c r="O376" s="26"/>
      <c r="P376" s="384"/>
      <c r="Q376" s="384"/>
      <c r="R376" s="26"/>
      <c r="S376" s="26"/>
      <c r="T376" s="38"/>
      <c r="V376" s="9" t="s">
        <v>597</v>
      </c>
      <c r="W376" s="9">
        <v>3488</v>
      </c>
      <c r="X376" s="40"/>
    </row>
    <row r="377" spans="1:24" ht="21" customHeight="1">
      <c r="A377" s="9"/>
      <c r="B377" s="5">
        <v>1</v>
      </c>
      <c r="C377" s="2"/>
      <c r="D377" s="5">
        <v>0</v>
      </c>
      <c r="E377" s="11">
        <v>2070305</v>
      </c>
      <c r="F377" s="10">
        <v>207</v>
      </c>
      <c r="G377" s="10">
        <v>20703</v>
      </c>
      <c r="H377" s="10">
        <v>2070305</v>
      </c>
      <c r="I377" s="10"/>
      <c r="J377" s="22"/>
      <c r="K377" s="23"/>
      <c r="L377" s="24"/>
      <c r="M377" s="30" t="s">
        <v>598</v>
      </c>
      <c r="N377" s="26">
        <f>SUM(N378:N380)</f>
        <v>17848</v>
      </c>
      <c r="O377" s="26"/>
      <c r="P377" s="384"/>
      <c r="Q377" s="384"/>
      <c r="R377" s="26"/>
      <c r="S377" s="26"/>
      <c r="T377" s="38"/>
      <c r="V377" s="9" t="s">
        <v>599</v>
      </c>
      <c r="W377" s="9">
        <v>17848</v>
      </c>
      <c r="X377" s="40"/>
    </row>
    <row r="378" spans="1:23" ht="21" customHeight="1">
      <c r="A378" s="9"/>
      <c r="B378" s="5">
        <v>1</v>
      </c>
      <c r="C378" s="2"/>
      <c r="D378" s="5">
        <v>0</v>
      </c>
      <c r="E378" s="8">
        <v>2070306</v>
      </c>
      <c r="F378" s="10">
        <v>207</v>
      </c>
      <c r="G378" s="10">
        <v>20703</v>
      </c>
      <c r="H378" s="10">
        <v>2070306</v>
      </c>
      <c r="I378" s="10"/>
      <c r="J378" s="22"/>
      <c r="K378" s="23"/>
      <c r="L378" s="24"/>
      <c r="M378" s="30" t="s">
        <v>600</v>
      </c>
      <c r="N378" s="26">
        <v>1655</v>
      </c>
      <c r="O378" s="26"/>
      <c r="P378" s="384"/>
      <c r="Q378" s="384"/>
      <c r="R378" s="26"/>
      <c r="S378" s="26"/>
      <c r="T378" s="38"/>
      <c r="V378" s="9" t="s">
        <v>601</v>
      </c>
      <c r="W378" s="9">
        <v>1655</v>
      </c>
    </row>
    <row r="379" spans="1:23" ht="21" customHeight="1">
      <c r="A379" s="9"/>
      <c r="B379" s="5">
        <v>1</v>
      </c>
      <c r="C379" s="2"/>
      <c r="D379" s="5">
        <v>0</v>
      </c>
      <c r="E379" s="11">
        <v>2070307</v>
      </c>
      <c r="F379" s="10">
        <v>207</v>
      </c>
      <c r="G379" s="10">
        <v>20703</v>
      </c>
      <c r="H379" s="10">
        <v>2070307</v>
      </c>
      <c r="I379" s="10"/>
      <c r="J379" s="22"/>
      <c r="K379" s="23"/>
      <c r="L379" s="24"/>
      <c r="M379" s="30" t="s">
        <v>602</v>
      </c>
      <c r="N379" s="26">
        <v>5448</v>
      </c>
      <c r="O379" s="26"/>
      <c r="P379" s="384"/>
      <c r="Q379" s="384"/>
      <c r="R379" s="26"/>
      <c r="S379" s="26"/>
      <c r="T379" s="38"/>
      <c r="V379" s="9" t="s">
        <v>603</v>
      </c>
      <c r="W379" s="9">
        <v>5448</v>
      </c>
    </row>
    <row r="380" spans="1:23" ht="21" customHeight="1">
      <c r="A380" s="9"/>
      <c r="B380" s="5">
        <v>1</v>
      </c>
      <c r="C380" s="2"/>
      <c r="D380" s="5">
        <v>0</v>
      </c>
      <c r="E380" s="11">
        <v>2070308</v>
      </c>
      <c r="F380" s="10">
        <v>207</v>
      </c>
      <c r="G380" s="10">
        <v>20703</v>
      </c>
      <c r="H380" s="10">
        <v>2070308</v>
      </c>
      <c r="I380" s="10"/>
      <c r="J380" s="22"/>
      <c r="K380" s="23"/>
      <c r="L380" s="24"/>
      <c r="M380" s="30" t="s">
        <v>604</v>
      </c>
      <c r="N380" s="26">
        <v>10745</v>
      </c>
      <c r="O380" s="26"/>
      <c r="P380" s="384"/>
      <c r="Q380" s="384"/>
      <c r="R380" s="26"/>
      <c r="S380" s="26"/>
      <c r="T380" s="38"/>
      <c r="V380" s="9" t="s">
        <v>605</v>
      </c>
      <c r="W380" s="9">
        <v>10745</v>
      </c>
    </row>
    <row r="381" spans="1:23" ht="21" customHeight="1">
      <c r="A381" s="9"/>
      <c r="B381" s="5">
        <v>1</v>
      </c>
      <c r="C381" s="2"/>
      <c r="D381" s="5">
        <v>0</v>
      </c>
      <c r="E381" s="11">
        <v>2070399</v>
      </c>
      <c r="F381" s="10">
        <v>207</v>
      </c>
      <c r="G381" s="10">
        <v>20703</v>
      </c>
      <c r="H381" s="10">
        <v>2070399</v>
      </c>
      <c r="I381" s="10"/>
      <c r="J381" s="22"/>
      <c r="K381" s="23"/>
      <c r="L381" s="24" t="s">
        <v>27</v>
      </c>
      <c r="M381" s="25" t="s">
        <v>25</v>
      </c>
      <c r="N381" s="26">
        <f>N382+N396+N407+N410+N415+N421+N425+N429+N435+N443+N446+N450+N453+N456+N459</f>
        <v>208074</v>
      </c>
      <c r="O381" s="26"/>
      <c r="P381" s="381"/>
      <c r="Q381" s="381"/>
      <c r="R381" s="26"/>
      <c r="S381" s="26"/>
      <c r="T381" s="38"/>
      <c r="V381" s="9" t="s">
        <v>606</v>
      </c>
      <c r="W381" s="9">
        <v>208074</v>
      </c>
    </row>
    <row r="382" spans="1:23" ht="21" customHeight="1">
      <c r="A382" s="9"/>
      <c r="B382" s="5">
        <v>1</v>
      </c>
      <c r="C382" s="2"/>
      <c r="D382" s="5">
        <v>0</v>
      </c>
      <c r="E382" s="11">
        <v>20704</v>
      </c>
      <c r="F382" s="10"/>
      <c r="G382" s="10">
        <v>20704</v>
      </c>
      <c r="H382" s="10"/>
      <c r="I382" s="10"/>
      <c r="J382" s="22"/>
      <c r="K382" s="23"/>
      <c r="L382" s="24"/>
      <c r="M382" s="25" t="s">
        <v>607</v>
      </c>
      <c r="N382" s="26">
        <f>SUM(N383:N395)</f>
        <v>13834</v>
      </c>
      <c r="O382" s="26"/>
      <c r="P382" s="381"/>
      <c r="Q382" s="381"/>
      <c r="R382" s="26"/>
      <c r="S382" s="26"/>
      <c r="T382" s="38"/>
      <c r="V382" s="9" t="s">
        <v>608</v>
      </c>
      <c r="W382" s="9">
        <v>13834</v>
      </c>
    </row>
    <row r="383" spans="1:23" ht="21" customHeight="1">
      <c r="A383" s="9"/>
      <c r="B383" s="5">
        <v>1</v>
      </c>
      <c r="C383" s="2"/>
      <c r="D383" s="5">
        <v>0</v>
      </c>
      <c r="E383" s="11">
        <v>2070401</v>
      </c>
      <c r="F383" s="10">
        <v>207</v>
      </c>
      <c r="G383" s="10">
        <v>20704</v>
      </c>
      <c r="H383" s="10">
        <v>2070401</v>
      </c>
      <c r="I383" s="10"/>
      <c r="J383" s="22"/>
      <c r="K383" s="23"/>
      <c r="L383" s="24"/>
      <c r="M383" s="30" t="s">
        <v>131</v>
      </c>
      <c r="N383" s="26">
        <v>6429</v>
      </c>
      <c r="O383" s="26"/>
      <c r="P383" s="384"/>
      <c r="Q383" s="384"/>
      <c r="R383" s="26"/>
      <c r="S383" s="26"/>
      <c r="T383" s="38"/>
      <c r="V383" s="9" t="s">
        <v>98</v>
      </c>
      <c r="W383" s="9">
        <v>6429</v>
      </c>
    </row>
    <row r="384" spans="1:23" ht="21" customHeight="1">
      <c r="A384" s="9"/>
      <c r="B384" s="5">
        <v>1</v>
      </c>
      <c r="C384" s="2"/>
      <c r="D384" s="5">
        <v>0</v>
      </c>
      <c r="E384" s="11">
        <v>2070402</v>
      </c>
      <c r="F384" s="10">
        <v>207</v>
      </c>
      <c r="G384" s="10">
        <v>20704</v>
      </c>
      <c r="H384" s="10">
        <v>2070402</v>
      </c>
      <c r="I384" s="10"/>
      <c r="J384" s="22"/>
      <c r="K384" s="23"/>
      <c r="L384" s="24"/>
      <c r="M384" s="30" t="s">
        <v>132</v>
      </c>
      <c r="N384" s="26">
        <v>1218</v>
      </c>
      <c r="O384" s="26"/>
      <c r="P384" s="384"/>
      <c r="Q384" s="384"/>
      <c r="R384" s="26"/>
      <c r="S384" s="26"/>
      <c r="T384" s="38"/>
      <c r="V384" s="9" t="s">
        <v>100</v>
      </c>
      <c r="W384" s="9">
        <v>1218</v>
      </c>
    </row>
    <row r="385" spans="1:23" ht="21" customHeight="1">
      <c r="A385" s="9"/>
      <c r="B385" s="5"/>
      <c r="C385" s="2"/>
      <c r="D385" s="5"/>
      <c r="F385" s="10"/>
      <c r="G385" s="10"/>
      <c r="H385" s="10"/>
      <c r="I385" s="10"/>
      <c r="J385" s="22"/>
      <c r="K385" s="23"/>
      <c r="L385" s="24"/>
      <c r="M385" s="30" t="s">
        <v>133</v>
      </c>
      <c r="N385" s="26"/>
      <c r="O385" s="26"/>
      <c r="P385" s="384"/>
      <c r="Q385" s="384"/>
      <c r="R385" s="26"/>
      <c r="S385" s="26"/>
      <c r="T385" s="38"/>
      <c r="V385" s="9" t="s">
        <v>102</v>
      </c>
      <c r="W385" s="9">
        <v>0</v>
      </c>
    </row>
    <row r="386" spans="1:23" ht="21" customHeight="1">
      <c r="A386" s="9"/>
      <c r="B386" s="5">
        <v>1</v>
      </c>
      <c r="C386" s="2"/>
      <c r="D386" s="5"/>
      <c r="E386" s="11">
        <v>2070403</v>
      </c>
      <c r="F386" s="10">
        <v>207</v>
      </c>
      <c r="G386" s="10">
        <v>20704</v>
      </c>
      <c r="H386" s="11">
        <v>2070403</v>
      </c>
      <c r="I386" s="10" t="s">
        <v>249</v>
      </c>
      <c r="J386" s="22"/>
      <c r="K386" s="23"/>
      <c r="L386" s="24"/>
      <c r="M386" s="30" t="s">
        <v>609</v>
      </c>
      <c r="N386" s="26">
        <v>818</v>
      </c>
      <c r="O386" s="26"/>
      <c r="P386" s="384"/>
      <c r="Q386" s="384"/>
      <c r="R386" s="26"/>
      <c r="S386" s="26"/>
      <c r="T386" s="38"/>
      <c r="V386" s="9" t="s">
        <v>610</v>
      </c>
      <c r="W386" s="9">
        <v>818</v>
      </c>
    </row>
    <row r="387" spans="1:23" ht="21" customHeight="1">
      <c r="A387" s="9"/>
      <c r="B387" s="5">
        <v>1</v>
      </c>
      <c r="C387" s="2"/>
      <c r="D387" s="5">
        <v>0</v>
      </c>
      <c r="E387" s="11">
        <v>2070404</v>
      </c>
      <c r="F387" s="10">
        <v>207</v>
      </c>
      <c r="G387" s="10">
        <v>20704</v>
      </c>
      <c r="H387" s="10">
        <v>2070404</v>
      </c>
      <c r="I387" s="10"/>
      <c r="J387" s="22"/>
      <c r="K387" s="23"/>
      <c r="L387" s="24"/>
      <c r="M387" s="30" t="s">
        <v>611</v>
      </c>
      <c r="N387" s="26">
        <v>505</v>
      </c>
      <c r="O387" s="26"/>
      <c r="P387" s="384"/>
      <c r="Q387" s="384"/>
      <c r="R387" s="26"/>
      <c r="S387" s="26"/>
      <c r="T387" s="38"/>
      <c r="V387" s="9" t="s">
        <v>612</v>
      </c>
      <c r="W387" s="9">
        <v>505</v>
      </c>
    </row>
    <row r="388" spans="1:23" ht="21" customHeight="1">
      <c r="A388" s="9"/>
      <c r="B388" s="5">
        <v>1</v>
      </c>
      <c r="C388" s="2"/>
      <c r="D388" s="5">
        <v>0</v>
      </c>
      <c r="E388" s="11">
        <v>2070405</v>
      </c>
      <c r="F388" s="10">
        <v>207</v>
      </c>
      <c r="G388" s="10">
        <v>20704</v>
      </c>
      <c r="H388" s="10">
        <v>2070405</v>
      </c>
      <c r="I388" s="10"/>
      <c r="J388" s="22"/>
      <c r="K388" s="23"/>
      <c r="L388" s="24"/>
      <c r="M388" s="30" t="s">
        <v>613</v>
      </c>
      <c r="N388" s="26">
        <v>440</v>
      </c>
      <c r="O388" s="26"/>
      <c r="P388" s="384"/>
      <c r="Q388" s="384"/>
      <c r="R388" s="26"/>
      <c r="S388" s="26"/>
      <c r="T388" s="38"/>
      <c r="V388" s="9" t="s">
        <v>614</v>
      </c>
      <c r="W388" s="9">
        <v>440</v>
      </c>
    </row>
    <row r="389" spans="2:24" s="40" customFormat="1" ht="21" customHeight="1">
      <c r="B389" s="5">
        <v>1</v>
      </c>
      <c r="C389" s="59"/>
      <c r="D389" s="47"/>
      <c r="E389" s="49">
        <v>2070408</v>
      </c>
      <c r="F389" s="10">
        <v>207</v>
      </c>
      <c r="G389" s="10">
        <v>20704</v>
      </c>
      <c r="H389" s="49">
        <v>2070408</v>
      </c>
      <c r="I389" s="10" t="s">
        <v>249</v>
      </c>
      <c r="J389" s="54"/>
      <c r="K389" s="55"/>
      <c r="L389" s="24"/>
      <c r="M389" s="30" t="s">
        <v>615</v>
      </c>
      <c r="N389" s="26">
        <v>210</v>
      </c>
      <c r="O389" s="26"/>
      <c r="P389" s="384"/>
      <c r="Q389" s="384"/>
      <c r="R389" s="26"/>
      <c r="S389" s="26"/>
      <c r="T389" s="38"/>
      <c r="V389" s="9" t="s">
        <v>616</v>
      </c>
      <c r="W389" s="9">
        <v>210</v>
      </c>
      <c r="X389"/>
    </row>
    <row r="390" spans="2:24" s="40" customFormat="1" ht="21" customHeight="1">
      <c r="B390" s="5">
        <v>1</v>
      </c>
      <c r="C390" s="59"/>
      <c r="D390" s="47"/>
      <c r="E390" s="49">
        <v>2070409</v>
      </c>
      <c r="F390" s="10">
        <v>207</v>
      </c>
      <c r="G390" s="10">
        <v>20704</v>
      </c>
      <c r="H390" s="49">
        <v>2070409</v>
      </c>
      <c r="I390" s="10" t="s">
        <v>249</v>
      </c>
      <c r="J390" s="54"/>
      <c r="K390" s="55"/>
      <c r="L390" s="24"/>
      <c r="M390" s="30" t="s">
        <v>187</v>
      </c>
      <c r="N390" s="26">
        <v>3680</v>
      </c>
      <c r="O390" s="26"/>
      <c r="P390" s="384"/>
      <c r="Q390" s="384"/>
      <c r="R390" s="26"/>
      <c r="S390" s="26"/>
      <c r="T390" s="38"/>
      <c r="V390" s="9" t="s">
        <v>188</v>
      </c>
      <c r="W390" s="9">
        <v>3680</v>
      </c>
      <c r="X390"/>
    </row>
    <row r="391" spans="1:23" ht="21" customHeight="1">
      <c r="A391" s="9"/>
      <c r="B391" s="5">
        <v>1</v>
      </c>
      <c r="C391" s="2"/>
      <c r="D391" s="5">
        <v>0</v>
      </c>
      <c r="E391" s="11">
        <v>2070499</v>
      </c>
      <c r="F391" s="10">
        <v>207</v>
      </c>
      <c r="G391" s="10">
        <v>20704</v>
      </c>
      <c r="H391" s="10">
        <v>2070499</v>
      </c>
      <c r="I391" s="10"/>
      <c r="J391" s="22"/>
      <c r="K391" s="23"/>
      <c r="L391" s="24"/>
      <c r="M391" s="30" t="s">
        <v>617</v>
      </c>
      <c r="N391" s="26">
        <v>247</v>
      </c>
      <c r="O391" s="26"/>
      <c r="P391" s="384"/>
      <c r="Q391" s="384"/>
      <c r="R391" s="26"/>
      <c r="S391" s="26"/>
      <c r="T391" s="38"/>
      <c r="V391" s="9" t="s">
        <v>618</v>
      </c>
      <c r="W391" s="9">
        <v>247</v>
      </c>
    </row>
    <row r="392" spans="1:23" ht="21" customHeight="1">
      <c r="A392" s="9"/>
      <c r="B392" s="5">
        <v>1</v>
      </c>
      <c r="C392" s="2"/>
      <c r="D392" s="5">
        <v>0</v>
      </c>
      <c r="E392" s="11">
        <v>20799</v>
      </c>
      <c r="F392" s="10"/>
      <c r="G392" s="10">
        <v>20799</v>
      </c>
      <c r="H392" s="10"/>
      <c r="I392" s="10"/>
      <c r="J392" s="22"/>
      <c r="K392" s="23"/>
      <c r="L392" s="24"/>
      <c r="M392" s="30" t="s">
        <v>619</v>
      </c>
      <c r="N392" s="26"/>
      <c r="O392" s="26"/>
      <c r="P392" s="384"/>
      <c r="Q392" s="384"/>
      <c r="R392" s="26"/>
      <c r="S392" s="26"/>
      <c r="T392" s="38"/>
      <c r="V392" s="9" t="s">
        <v>620</v>
      </c>
      <c r="W392" s="9">
        <v>0</v>
      </c>
    </row>
    <row r="393" spans="1:23" ht="21" customHeight="1">
      <c r="A393" s="9"/>
      <c r="B393" s="5">
        <v>1</v>
      </c>
      <c r="C393" s="2"/>
      <c r="D393" s="5">
        <v>0</v>
      </c>
      <c r="E393" s="11">
        <v>2079902</v>
      </c>
      <c r="F393" s="10">
        <v>207</v>
      </c>
      <c r="G393" s="10">
        <v>20799</v>
      </c>
      <c r="H393" s="10">
        <v>2079902</v>
      </c>
      <c r="I393" s="10"/>
      <c r="J393" s="22"/>
      <c r="K393" s="23"/>
      <c r="L393" s="24"/>
      <c r="M393" s="30" t="s">
        <v>621</v>
      </c>
      <c r="N393" s="26">
        <v>29</v>
      </c>
      <c r="O393" s="26"/>
      <c r="P393" s="384"/>
      <c r="Q393" s="384"/>
      <c r="R393" s="26"/>
      <c r="S393" s="26"/>
      <c r="T393" s="38"/>
      <c r="V393" s="9" t="s">
        <v>622</v>
      </c>
      <c r="W393" s="9">
        <v>29</v>
      </c>
    </row>
    <row r="394" spans="1:23" ht="21" customHeight="1">
      <c r="A394" s="5"/>
      <c r="B394" s="5">
        <v>1</v>
      </c>
      <c r="C394" s="2"/>
      <c r="D394" s="5">
        <v>0</v>
      </c>
      <c r="E394" s="11">
        <v>2079903</v>
      </c>
      <c r="F394" s="10">
        <v>207</v>
      </c>
      <c r="G394" s="10">
        <v>20799</v>
      </c>
      <c r="H394" s="10">
        <v>2079903</v>
      </c>
      <c r="I394" s="10"/>
      <c r="J394" s="22"/>
      <c r="K394" s="23"/>
      <c r="L394" s="24"/>
      <c r="M394" s="30" t="s">
        <v>623</v>
      </c>
      <c r="N394" s="26"/>
      <c r="O394" s="26"/>
      <c r="P394" s="384"/>
      <c r="Q394" s="384"/>
      <c r="R394" s="26"/>
      <c r="S394" s="26"/>
      <c r="T394" s="38"/>
      <c r="V394" s="9" t="s">
        <v>624</v>
      </c>
      <c r="W394" s="9">
        <v>0</v>
      </c>
    </row>
    <row r="395" spans="2:23" ht="21" customHeight="1">
      <c r="B395" s="5"/>
      <c r="C395" s="2"/>
      <c r="D395" s="5"/>
      <c r="F395" s="10"/>
      <c r="G395" s="10"/>
      <c r="H395" s="10"/>
      <c r="I395" s="10"/>
      <c r="J395" s="22"/>
      <c r="K395" s="23"/>
      <c r="L395" s="24"/>
      <c r="M395" s="30" t="s">
        <v>625</v>
      </c>
      <c r="N395" s="26">
        <v>258</v>
      </c>
      <c r="O395" s="26"/>
      <c r="P395" s="384"/>
      <c r="Q395" s="384"/>
      <c r="R395" s="26"/>
      <c r="S395" s="26"/>
      <c r="T395" s="38"/>
      <c r="V395" s="9" t="s">
        <v>626</v>
      </c>
      <c r="W395" s="9">
        <v>258</v>
      </c>
    </row>
    <row r="396" spans="1:23" ht="21" customHeight="1">
      <c r="A396" s="9"/>
      <c r="B396" s="5">
        <v>1</v>
      </c>
      <c r="C396" s="2"/>
      <c r="D396" s="5">
        <v>0</v>
      </c>
      <c r="E396" s="11">
        <v>2079999</v>
      </c>
      <c r="F396" s="10">
        <v>207</v>
      </c>
      <c r="G396" s="10">
        <v>20799</v>
      </c>
      <c r="H396" s="10">
        <v>2079999</v>
      </c>
      <c r="I396" s="10"/>
      <c r="J396" s="22"/>
      <c r="K396" s="23"/>
      <c r="L396" s="24"/>
      <c r="M396" s="30" t="s">
        <v>627</v>
      </c>
      <c r="N396" s="26">
        <f>SUM(N397:N406)</f>
        <v>5164</v>
      </c>
      <c r="O396" s="26"/>
      <c r="P396" s="384"/>
      <c r="Q396" s="384"/>
      <c r="R396" s="26"/>
      <c r="S396" s="26"/>
      <c r="T396" s="38"/>
      <c r="V396" s="9" t="s">
        <v>628</v>
      </c>
      <c r="W396" s="9">
        <v>5164</v>
      </c>
    </row>
    <row r="397" spans="1:23" ht="21" customHeight="1">
      <c r="A397" s="9"/>
      <c r="B397" s="5">
        <v>1</v>
      </c>
      <c r="C397" s="2"/>
      <c r="D397" s="5">
        <v>0</v>
      </c>
      <c r="E397" s="11">
        <v>208</v>
      </c>
      <c r="F397" s="10">
        <v>208</v>
      </c>
      <c r="G397" s="10"/>
      <c r="H397" s="10"/>
      <c r="I397" s="10"/>
      <c r="J397" s="22"/>
      <c r="K397" s="23"/>
      <c r="L397" s="24"/>
      <c r="M397" s="30" t="s">
        <v>131</v>
      </c>
      <c r="N397" s="26">
        <v>1452</v>
      </c>
      <c r="O397" s="26"/>
      <c r="P397" s="384"/>
      <c r="Q397" s="384"/>
      <c r="R397" s="26"/>
      <c r="S397" s="26"/>
      <c r="T397" s="38"/>
      <c r="V397" s="9" t="s">
        <v>98</v>
      </c>
      <c r="W397" s="9">
        <v>1452</v>
      </c>
    </row>
    <row r="398" spans="1:23" ht="21" customHeight="1">
      <c r="A398" s="9"/>
      <c r="B398" s="5">
        <v>1</v>
      </c>
      <c r="C398" s="2"/>
      <c r="D398" s="5">
        <v>0</v>
      </c>
      <c r="E398" s="11">
        <v>20801</v>
      </c>
      <c r="F398" s="10"/>
      <c r="G398" s="10">
        <v>20801</v>
      </c>
      <c r="H398" s="10"/>
      <c r="I398" s="10"/>
      <c r="J398" s="22"/>
      <c r="K398" s="23"/>
      <c r="L398" s="24"/>
      <c r="M398" s="30" t="s">
        <v>132</v>
      </c>
      <c r="N398" s="26">
        <v>56</v>
      </c>
      <c r="O398" s="26"/>
      <c r="P398" s="384"/>
      <c r="Q398" s="384"/>
      <c r="R398" s="26"/>
      <c r="S398" s="26"/>
      <c r="T398" s="38"/>
      <c r="V398" s="9" t="s">
        <v>100</v>
      </c>
      <c r="W398" s="9">
        <v>56</v>
      </c>
    </row>
    <row r="399" spans="1:23" ht="21" customHeight="1">
      <c r="A399" s="9"/>
      <c r="B399" s="5">
        <v>1</v>
      </c>
      <c r="C399" s="2"/>
      <c r="D399" s="5">
        <v>0</v>
      </c>
      <c r="E399" s="11">
        <v>2080101</v>
      </c>
      <c r="F399" s="10">
        <v>208</v>
      </c>
      <c r="G399" s="10">
        <v>20801</v>
      </c>
      <c r="H399" s="10">
        <v>2080101</v>
      </c>
      <c r="I399" s="10"/>
      <c r="J399" s="22"/>
      <c r="K399" s="23"/>
      <c r="L399" s="24"/>
      <c r="M399" s="30" t="s">
        <v>133</v>
      </c>
      <c r="N399" s="26"/>
      <c r="O399" s="26"/>
      <c r="P399" s="384"/>
      <c r="Q399" s="384"/>
      <c r="R399" s="26"/>
      <c r="S399" s="26"/>
      <c r="T399" s="38"/>
      <c r="V399" s="9" t="s">
        <v>102</v>
      </c>
      <c r="W399" s="9">
        <v>0</v>
      </c>
    </row>
    <row r="400" spans="1:23" ht="21" customHeight="1">
      <c r="A400" s="9"/>
      <c r="B400" s="5">
        <v>1</v>
      </c>
      <c r="C400" s="2"/>
      <c r="D400" s="5">
        <v>0</v>
      </c>
      <c r="E400" s="11">
        <v>2080102</v>
      </c>
      <c r="F400" s="10">
        <v>208</v>
      </c>
      <c r="G400" s="10">
        <v>20801</v>
      </c>
      <c r="H400" s="10">
        <v>2080102</v>
      </c>
      <c r="I400" s="10"/>
      <c r="J400" s="22"/>
      <c r="K400" s="23"/>
      <c r="L400" s="24"/>
      <c r="M400" s="30" t="s">
        <v>629</v>
      </c>
      <c r="N400" s="26">
        <v>441</v>
      </c>
      <c r="O400" s="26"/>
      <c r="P400" s="384"/>
      <c r="Q400" s="384"/>
      <c r="R400" s="26"/>
      <c r="S400" s="26"/>
      <c r="T400" s="38"/>
      <c r="V400" s="9" t="s">
        <v>630</v>
      </c>
      <c r="W400" s="9">
        <v>441</v>
      </c>
    </row>
    <row r="401" spans="1:23" ht="21" customHeight="1">
      <c r="A401" s="9"/>
      <c r="B401" s="5">
        <v>1</v>
      </c>
      <c r="C401" s="2"/>
      <c r="D401" s="5">
        <v>0</v>
      </c>
      <c r="E401" s="11">
        <v>2080104</v>
      </c>
      <c r="F401" s="10">
        <v>208</v>
      </c>
      <c r="G401" s="10">
        <v>20801</v>
      </c>
      <c r="H401" s="10">
        <v>2080104</v>
      </c>
      <c r="I401" s="10"/>
      <c r="J401" s="22"/>
      <c r="K401" s="23"/>
      <c r="L401" s="24"/>
      <c r="M401" s="30" t="s">
        <v>631</v>
      </c>
      <c r="N401" s="26">
        <v>66</v>
      </c>
      <c r="O401" s="26"/>
      <c r="P401" s="384"/>
      <c r="Q401" s="384"/>
      <c r="R401" s="26"/>
      <c r="S401" s="26"/>
      <c r="T401" s="38"/>
      <c r="V401" s="9" t="s">
        <v>632</v>
      </c>
      <c r="W401" s="9">
        <v>66</v>
      </c>
    </row>
    <row r="402" spans="1:23" ht="21" customHeight="1">
      <c r="A402" s="9"/>
      <c r="B402" s="5"/>
      <c r="C402" s="2"/>
      <c r="D402" s="5"/>
      <c r="F402" s="10"/>
      <c r="G402" s="10"/>
      <c r="H402" s="10"/>
      <c r="I402" s="10"/>
      <c r="J402" s="22"/>
      <c r="K402" s="23"/>
      <c r="L402" s="24"/>
      <c r="M402" s="39" t="s">
        <v>633</v>
      </c>
      <c r="N402" s="26">
        <v>652</v>
      </c>
      <c r="O402" s="26"/>
      <c r="P402" s="384"/>
      <c r="Q402" s="384"/>
      <c r="R402" s="26"/>
      <c r="S402" s="26"/>
      <c r="T402" s="38"/>
      <c r="V402" s="9" t="s">
        <v>634</v>
      </c>
      <c r="W402" s="9">
        <v>652</v>
      </c>
    </row>
    <row r="403" spans="1:23" ht="21" customHeight="1">
      <c r="A403" s="9"/>
      <c r="B403" s="5">
        <v>1</v>
      </c>
      <c r="C403" s="2"/>
      <c r="D403" s="5">
        <v>0</v>
      </c>
      <c r="E403" s="11">
        <v>2080105</v>
      </c>
      <c r="F403" s="10">
        <v>208</v>
      </c>
      <c r="G403" s="10">
        <v>20801</v>
      </c>
      <c r="H403" s="10">
        <v>2080105</v>
      </c>
      <c r="I403" s="10"/>
      <c r="J403" s="22"/>
      <c r="K403" s="23"/>
      <c r="L403" s="24"/>
      <c r="M403" s="30" t="s">
        <v>635</v>
      </c>
      <c r="N403" s="26">
        <v>124</v>
      </c>
      <c r="O403" s="26"/>
      <c r="P403" s="384"/>
      <c r="Q403" s="384"/>
      <c r="R403" s="26"/>
      <c r="S403" s="26"/>
      <c r="T403" s="38"/>
      <c r="V403" s="9" t="s">
        <v>636</v>
      </c>
      <c r="W403" s="9">
        <v>124</v>
      </c>
    </row>
    <row r="404" spans="1:23" ht="21" customHeight="1">
      <c r="A404" s="9"/>
      <c r="B404" s="5"/>
      <c r="C404" s="2"/>
      <c r="D404" s="5"/>
      <c r="F404" s="10"/>
      <c r="G404" s="10"/>
      <c r="H404" s="10"/>
      <c r="I404" s="10"/>
      <c r="J404" s="22"/>
      <c r="K404" s="23"/>
      <c r="L404" s="24"/>
      <c r="M404" s="30" t="s">
        <v>637</v>
      </c>
      <c r="N404" s="26">
        <v>46</v>
      </c>
      <c r="O404" s="26"/>
      <c r="P404" s="384"/>
      <c r="Q404" s="384"/>
      <c r="R404" s="26"/>
      <c r="S404" s="26"/>
      <c r="T404" s="38"/>
      <c r="V404" s="9" t="s">
        <v>638</v>
      </c>
      <c r="W404" s="9">
        <v>46</v>
      </c>
    </row>
    <row r="405" spans="1:23" ht="21" customHeight="1">
      <c r="A405" s="9"/>
      <c r="B405" s="5"/>
      <c r="C405" s="2"/>
      <c r="D405" s="5"/>
      <c r="F405" s="10"/>
      <c r="G405" s="10"/>
      <c r="H405" s="10"/>
      <c r="I405" s="10"/>
      <c r="J405" s="22"/>
      <c r="K405" s="23"/>
      <c r="L405" s="24"/>
      <c r="M405" s="39" t="s">
        <v>639</v>
      </c>
      <c r="N405" s="26">
        <v>544</v>
      </c>
      <c r="O405" s="26"/>
      <c r="P405" s="384"/>
      <c r="Q405" s="384"/>
      <c r="R405" s="26"/>
      <c r="S405" s="26"/>
      <c r="T405" s="38"/>
      <c r="V405" s="9" t="s">
        <v>640</v>
      </c>
      <c r="W405" s="9">
        <v>544</v>
      </c>
    </row>
    <row r="406" spans="1:23" ht="21" customHeight="1">
      <c r="A406" s="9"/>
      <c r="B406" s="5">
        <v>1</v>
      </c>
      <c r="C406" s="2"/>
      <c r="D406" s="5">
        <v>0</v>
      </c>
      <c r="E406" s="11">
        <v>2080106</v>
      </c>
      <c r="F406" s="10">
        <v>208</v>
      </c>
      <c r="G406" s="10">
        <v>20801</v>
      </c>
      <c r="H406" s="10">
        <v>2080106</v>
      </c>
      <c r="I406" s="10"/>
      <c r="J406" s="22"/>
      <c r="K406" s="23"/>
      <c r="L406" s="24"/>
      <c r="M406" s="30" t="s">
        <v>641</v>
      </c>
      <c r="N406" s="26">
        <v>1783</v>
      </c>
      <c r="O406" s="26"/>
      <c r="P406" s="384"/>
      <c r="Q406" s="384"/>
      <c r="R406" s="26"/>
      <c r="S406" s="26"/>
      <c r="T406" s="38"/>
      <c r="V406" s="9" t="s">
        <v>642</v>
      </c>
      <c r="W406" s="9">
        <v>1783</v>
      </c>
    </row>
    <row r="407" spans="1:23" ht="21" customHeight="1">
      <c r="A407" s="9"/>
      <c r="B407" s="5">
        <v>1</v>
      </c>
      <c r="C407" s="2"/>
      <c r="D407" s="5">
        <v>0</v>
      </c>
      <c r="E407" s="11">
        <v>2080107</v>
      </c>
      <c r="F407" s="10">
        <v>208</v>
      </c>
      <c r="G407" s="10">
        <v>20801</v>
      </c>
      <c r="H407" s="10">
        <v>2080107</v>
      </c>
      <c r="I407" s="10"/>
      <c r="J407" s="22"/>
      <c r="K407" s="23"/>
      <c r="L407" s="24"/>
      <c r="M407" s="30" t="s">
        <v>643</v>
      </c>
      <c r="N407" s="26">
        <f>SUM(N408:N409)</f>
        <v>30000</v>
      </c>
      <c r="O407" s="26"/>
      <c r="P407" s="384"/>
      <c r="Q407" s="384"/>
      <c r="R407" s="26"/>
      <c r="S407" s="26"/>
      <c r="T407" s="38"/>
      <c r="V407" s="9" t="s">
        <v>644</v>
      </c>
      <c r="W407" s="9">
        <v>30000</v>
      </c>
    </row>
    <row r="408" spans="1:23" ht="21" customHeight="1">
      <c r="A408" s="9"/>
      <c r="B408" s="5">
        <v>1</v>
      </c>
      <c r="C408" s="2"/>
      <c r="D408" s="5">
        <v>0</v>
      </c>
      <c r="E408" s="11">
        <v>2080108</v>
      </c>
      <c r="F408" s="10">
        <v>208</v>
      </c>
      <c r="G408" s="10">
        <v>20801</v>
      </c>
      <c r="H408" s="10">
        <v>2080108</v>
      </c>
      <c r="I408" s="10"/>
      <c r="J408" s="22"/>
      <c r="K408" s="23"/>
      <c r="L408" s="24"/>
      <c r="M408" s="30" t="s">
        <v>645</v>
      </c>
      <c r="N408" s="26"/>
      <c r="O408" s="26"/>
      <c r="P408" s="384"/>
      <c r="Q408" s="384"/>
      <c r="R408" s="26"/>
      <c r="S408" s="26"/>
      <c r="T408" s="38"/>
      <c r="V408" s="9" t="s">
        <v>646</v>
      </c>
      <c r="W408" s="9">
        <v>0</v>
      </c>
    </row>
    <row r="409" spans="1:23" ht="21" customHeight="1">
      <c r="A409" s="9"/>
      <c r="B409" s="5"/>
      <c r="C409" s="2"/>
      <c r="D409" s="5"/>
      <c r="F409" s="10"/>
      <c r="G409" s="10"/>
      <c r="H409" s="10"/>
      <c r="I409" s="10"/>
      <c r="J409" s="22"/>
      <c r="K409" s="23"/>
      <c r="L409" s="24"/>
      <c r="M409" s="30" t="s">
        <v>647</v>
      </c>
      <c r="N409" s="26">
        <v>30000</v>
      </c>
      <c r="O409" s="26"/>
      <c r="P409" s="384"/>
      <c r="Q409" s="384"/>
      <c r="R409" s="26"/>
      <c r="S409" s="26"/>
      <c r="T409" s="38"/>
      <c r="V409" s="9" t="s">
        <v>648</v>
      </c>
      <c r="W409" s="9">
        <v>30000</v>
      </c>
    </row>
    <row r="410" spans="1:23" ht="21" customHeight="1">
      <c r="A410" s="9"/>
      <c r="B410" s="5">
        <v>1</v>
      </c>
      <c r="C410" s="2"/>
      <c r="D410" s="5">
        <v>0</v>
      </c>
      <c r="E410" s="11">
        <v>2080109</v>
      </c>
      <c r="F410" s="10">
        <v>208</v>
      </c>
      <c r="G410" s="10">
        <v>20801</v>
      </c>
      <c r="H410" s="10">
        <v>2080109</v>
      </c>
      <c r="I410" s="10"/>
      <c r="J410" s="22"/>
      <c r="K410" s="23"/>
      <c r="L410" s="24"/>
      <c r="M410" s="30" t="s">
        <v>649</v>
      </c>
      <c r="N410" s="26">
        <f>SUM(N411:N414)</f>
        <v>57132</v>
      </c>
      <c r="O410" s="26"/>
      <c r="P410" s="384"/>
      <c r="Q410" s="384"/>
      <c r="R410" s="26"/>
      <c r="S410" s="26"/>
      <c r="T410" s="38"/>
      <c r="V410" s="9" t="s">
        <v>650</v>
      </c>
      <c r="W410" s="9">
        <v>57132</v>
      </c>
    </row>
    <row r="411" spans="1:23" ht="21" customHeight="1">
      <c r="A411" s="9"/>
      <c r="B411" s="5">
        <v>1</v>
      </c>
      <c r="C411" s="2"/>
      <c r="D411" s="5">
        <v>0</v>
      </c>
      <c r="E411" s="11">
        <v>2080110</v>
      </c>
      <c r="F411" s="10">
        <v>208</v>
      </c>
      <c r="G411" s="10">
        <v>20801</v>
      </c>
      <c r="H411" s="10">
        <v>2080110</v>
      </c>
      <c r="I411" s="10"/>
      <c r="J411" s="22"/>
      <c r="K411" s="23"/>
      <c r="L411" s="24"/>
      <c r="M411" s="30" t="s">
        <v>651</v>
      </c>
      <c r="N411" s="26"/>
      <c r="O411" s="26"/>
      <c r="P411" s="384"/>
      <c r="Q411" s="384"/>
      <c r="R411" s="26"/>
      <c r="S411" s="26"/>
      <c r="T411" s="38"/>
      <c r="V411" s="9" t="s">
        <v>652</v>
      </c>
      <c r="W411" s="9">
        <v>0</v>
      </c>
    </row>
    <row r="412" spans="1:23" ht="21" customHeight="1">
      <c r="A412" s="9"/>
      <c r="B412" s="5">
        <v>1</v>
      </c>
      <c r="C412" s="2"/>
      <c r="D412" s="5">
        <v>0</v>
      </c>
      <c r="E412" s="11">
        <v>2080111</v>
      </c>
      <c r="F412" s="10">
        <v>208</v>
      </c>
      <c r="G412" s="10">
        <v>20801</v>
      </c>
      <c r="H412" s="10">
        <v>2080111</v>
      </c>
      <c r="I412" s="10"/>
      <c r="J412" s="22"/>
      <c r="K412" s="23"/>
      <c r="L412" s="24"/>
      <c r="M412" s="30" t="s">
        <v>653</v>
      </c>
      <c r="N412" s="26"/>
      <c r="O412" s="26"/>
      <c r="P412" s="384"/>
      <c r="Q412" s="384"/>
      <c r="R412" s="26"/>
      <c r="S412" s="26"/>
      <c r="T412" s="38"/>
      <c r="V412" s="9" t="s">
        <v>654</v>
      </c>
      <c r="W412" s="9">
        <v>0</v>
      </c>
    </row>
    <row r="413" spans="1:23" ht="21" customHeight="1">
      <c r="A413" s="9"/>
      <c r="B413" s="5">
        <v>1</v>
      </c>
      <c r="C413" s="2"/>
      <c r="D413" s="5">
        <v>0</v>
      </c>
      <c r="E413" s="11">
        <v>2080112</v>
      </c>
      <c r="F413" s="10">
        <v>208</v>
      </c>
      <c r="G413" s="10">
        <v>20801</v>
      </c>
      <c r="H413" s="10">
        <v>2080112</v>
      </c>
      <c r="I413" s="10"/>
      <c r="J413" s="22"/>
      <c r="K413" s="23"/>
      <c r="L413" s="24"/>
      <c r="M413" s="30" t="s">
        <v>655</v>
      </c>
      <c r="N413" s="26">
        <v>43008</v>
      </c>
      <c r="O413" s="26"/>
      <c r="P413" s="384"/>
      <c r="Q413" s="384"/>
      <c r="R413" s="26"/>
      <c r="S413" s="26"/>
      <c r="T413" s="38"/>
      <c r="V413" s="9" t="s">
        <v>656</v>
      </c>
      <c r="W413" s="9">
        <v>43008</v>
      </c>
    </row>
    <row r="414" spans="1:23" ht="21" customHeight="1">
      <c r="A414" s="9"/>
      <c r="B414" s="5">
        <v>1</v>
      </c>
      <c r="C414" s="2"/>
      <c r="D414" s="5">
        <v>0</v>
      </c>
      <c r="E414" s="11">
        <v>20802</v>
      </c>
      <c r="F414" s="10"/>
      <c r="G414" s="10">
        <v>20802</v>
      </c>
      <c r="H414" s="10"/>
      <c r="I414" s="10"/>
      <c r="J414" s="22"/>
      <c r="K414" s="23"/>
      <c r="L414" s="24"/>
      <c r="M414" s="30" t="s">
        <v>657</v>
      </c>
      <c r="N414" s="26">
        <v>14124</v>
      </c>
      <c r="O414" s="26"/>
      <c r="P414" s="384"/>
      <c r="Q414" s="384"/>
      <c r="R414" s="26"/>
      <c r="S414" s="26"/>
      <c r="T414" s="38"/>
      <c r="V414" s="9" t="s">
        <v>658</v>
      </c>
      <c r="W414" s="9">
        <v>14124</v>
      </c>
    </row>
    <row r="415" spans="1:23" ht="21" customHeight="1">
      <c r="A415" s="9"/>
      <c r="B415" s="5">
        <v>1</v>
      </c>
      <c r="C415" s="2"/>
      <c r="D415" s="5">
        <v>0</v>
      </c>
      <c r="E415" s="11">
        <v>2080201</v>
      </c>
      <c r="F415" s="10">
        <v>208</v>
      </c>
      <c r="G415" s="10">
        <v>20802</v>
      </c>
      <c r="H415" s="10">
        <v>2080201</v>
      </c>
      <c r="I415" s="10"/>
      <c r="J415" s="22"/>
      <c r="K415" s="23"/>
      <c r="L415" s="24"/>
      <c r="M415" s="30" t="s">
        <v>659</v>
      </c>
      <c r="N415" s="26">
        <f>SUM(N416:N420)</f>
        <v>10252</v>
      </c>
      <c r="O415" s="26"/>
      <c r="P415" s="384"/>
      <c r="Q415" s="384"/>
      <c r="R415" s="26"/>
      <c r="S415" s="26"/>
      <c r="T415" s="38"/>
      <c r="V415" s="9" t="s">
        <v>660</v>
      </c>
      <c r="W415" s="9">
        <v>10252</v>
      </c>
    </row>
    <row r="416" spans="1:23" ht="21" customHeight="1">
      <c r="A416" s="9"/>
      <c r="B416" s="5"/>
      <c r="C416" s="2"/>
      <c r="D416" s="5"/>
      <c r="F416" s="10"/>
      <c r="G416" s="10"/>
      <c r="H416" s="10"/>
      <c r="I416" s="10"/>
      <c r="J416" s="22"/>
      <c r="K416" s="23"/>
      <c r="L416" s="24"/>
      <c r="M416" s="30" t="s">
        <v>661</v>
      </c>
      <c r="N416" s="26"/>
      <c r="O416" s="26"/>
      <c r="P416" s="384"/>
      <c r="Q416" s="384"/>
      <c r="R416" s="26"/>
      <c r="S416" s="26"/>
      <c r="T416" s="38"/>
      <c r="V416" s="9" t="s">
        <v>662</v>
      </c>
      <c r="W416" s="9">
        <v>0</v>
      </c>
    </row>
    <row r="417" spans="1:23" ht="21" customHeight="1">
      <c r="A417" s="9"/>
      <c r="B417" s="5"/>
      <c r="C417" s="2"/>
      <c r="D417" s="5"/>
      <c r="F417" s="10"/>
      <c r="G417" s="10"/>
      <c r="H417" s="10"/>
      <c r="I417" s="10"/>
      <c r="J417" s="22"/>
      <c r="K417" s="23"/>
      <c r="L417" s="24"/>
      <c r="M417" s="30" t="s">
        <v>663</v>
      </c>
      <c r="N417" s="26">
        <v>173</v>
      </c>
      <c r="O417" s="26"/>
      <c r="P417" s="384"/>
      <c r="Q417" s="384"/>
      <c r="R417" s="26"/>
      <c r="S417" s="26"/>
      <c r="T417" s="38"/>
      <c r="V417" s="9" t="s">
        <v>664</v>
      </c>
      <c r="W417" s="9">
        <v>173</v>
      </c>
    </row>
    <row r="418" spans="1:23" ht="21" customHeight="1">
      <c r="A418" s="9"/>
      <c r="B418" s="5"/>
      <c r="C418" s="2"/>
      <c r="D418" s="5"/>
      <c r="F418" s="10"/>
      <c r="G418" s="10"/>
      <c r="H418" s="10"/>
      <c r="I418" s="10"/>
      <c r="J418" s="22"/>
      <c r="K418" s="23"/>
      <c r="L418" s="24"/>
      <c r="M418" s="60" t="s">
        <v>665</v>
      </c>
      <c r="N418" s="26">
        <v>419</v>
      </c>
      <c r="O418" s="26"/>
      <c r="P418" s="384"/>
      <c r="Q418" s="384"/>
      <c r="R418" s="26"/>
      <c r="S418" s="26"/>
      <c r="T418" s="38"/>
      <c r="V418" s="61" t="s">
        <v>666</v>
      </c>
      <c r="W418" s="61">
        <v>419</v>
      </c>
    </row>
    <row r="419" spans="1:23" ht="21" customHeight="1">
      <c r="A419" s="9"/>
      <c r="B419" s="5">
        <v>1</v>
      </c>
      <c r="C419" s="2"/>
      <c r="D419" s="5">
        <v>0</v>
      </c>
      <c r="E419" s="11">
        <v>2080202</v>
      </c>
      <c r="F419" s="10">
        <v>208</v>
      </c>
      <c r="G419" s="10">
        <v>20802</v>
      </c>
      <c r="H419" s="10">
        <v>2080202</v>
      </c>
      <c r="I419" s="10"/>
      <c r="J419" s="22"/>
      <c r="K419" s="23"/>
      <c r="L419" s="24"/>
      <c r="M419" s="30" t="s">
        <v>667</v>
      </c>
      <c r="N419" s="26">
        <v>1163</v>
      </c>
      <c r="O419" s="26"/>
      <c r="P419" s="384"/>
      <c r="Q419" s="384"/>
      <c r="R419" s="26"/>
      <c r="S419" s="26"/>
      <c r="T419" s="38"/>
      <c r="V419" s="9" t="s">
        <v>668</v>
      </c>
      <c r="W419" s="9">
        <v>1163</v>
      </c>
    </row>
    <row r="420" spans="1:23" ht="21" customHeight="1">
      <c r="A420" s="9"/>
      <c r="B420" s="5"/>
      <c r="C420" s="2"/>
      <c r="D420" s="5"/>
      <c r="F420" s="10"/>
      <c r="G420" s="10"/>
      <c r="H420" s="10"/>
      <c r="I420" s="10"/>
      <c r="J420" s="22"/>
      <c r="K420" s="23"/>
      <c r="L420" s="24"/>
      <c r="M420" s="30" t="s">
        <v>669</v>
      </c>
      <c r="N420" s="26">
        <v>8497</v>
      </c>
      <c r="O420" s="26"/>
      <c r="P420" s="384"/>
      <c r="Q420" s="384"/>
      <c r="R420" s="26"/>
      <c r="S420" s="26"/>
      <c r="T420" s="38"/>
      <c r="V420" s="9" t="s">
        <v>670</v>
      </c>
      <c r="W420" s="9">
        <v>8497</v>
      </c>
    </row>
    <row r="421" spans="1:23" ht="21" customHeight="1">
      <c r="A421" s="9"/>
      <c r="B421" s="5">
        <v>1</v>
      </c>
      <c r="C421" s="2"/>
      <c r="D421" s="5">
        <v>0</v>
      </c>
      <c r="E421" s="11">
        <v>2080203</v>
      </c>
      <c r="F421" s="10">
        <v>208</v>
      </c>
      <c r="G421" s="10">
        <v>20802</v>
      </c>
      <c r="H421" s="10">
        <v>2080203</v>
      </c>
      <c r="I421" s="10"/>
      <c r="J421" s="22"/>
      <c r="K421" s="23"/>
      <c r="L421" s="24"/>
      <c r="M421" s="30" t="s">
        <v>671</v>
      </c>
      <c r="N421" s="26">
        <f>SUM(N422:N424)</f>
        <v>217</v>
      </c>
      <c r="O421" s="26"/>
      <c r="P421" s="384"/>
      <c r="Q421" s="384"/>
      <c r="R421" s="26"/>
      <c r="S421" s="26"/>
      <c r="T421" s="38"/>
      <c r="V421" s="9" t="s">
        <v>672</v>
      </c>
      <c r="W421" s="9">
        <v>217</v>
      </c>
    </row>
    <row r="422" spans="1:23" ht="21" customHeight="1">
      <c r="A422" s="9"/>
      <c r="B422" s="5">
        <v>1</v>
      </c>
      <c r="C422" s="2"/>
      <c r="D422" s="5">
        <v>0</v>
      </c>
      <c r="E422" s="11">
        <v>2080204</v>
      </c>
      <c r="F422" s="10">
        <v>208</v>
      </c>
      <c r="G422" s="10">
        <v>20802</v>
      </c>
      <c r="H422" s="10">
        <v>2080204</v>
      </c>
      <c r="I422" s="10"/>
      <c r="J422" s="22"/>
      <c r="K422" s="23"/>
      <c r="L422" s="24"/>
      <c r="M422" s="30" t="s">
        <v>673</v>
      </c>
      <c r="N422" s="26"/>
      <c r="O422" s="26"/>
      <c r="P422" s="384"/>
      <c r="Q422" s="384"/>
      <c r="R422" s="26"/>
      <c r="S422" s="26"/>
      <c r="T422" s="38"/>
      <c r="V422" s="9" t="s">
        <v>674</v>
      </c>
      <c r="W422" s="9">
        <v>0</v>
      </c>
    </row>
    <row r="423" spans="1:23" ht="21" customHeight="1">
      <c r="A423" s="9"/>
      <c r="B423" s="5">
        <v>1</v>
      </c>
      <c r="C423" s="2"/>
      <c r="D423" s="5">
        <v>0</v>
      </c>
      <c r="E423" s="11">
        <v>2080205</v>
      </c>
      <c r="F423" s="10">
        <v>208</v>
      </c>
      <c r="G423" s="10">
        <v>20802</v>
      </c>
      <c r="H423" s="10">
        <v>2080205</v>
      </c>
      <c r="I423" s="10"/>
      <c r="J423" s="22"/>
      <c r="K423" s="23"/>
      <c r="L423" s="24"/>
      <c r="M423" s="30" t="s">
        <v>675</v>
      </c>
      <c r="N423" s="26">
        <v>217</v>
      </c>
      <c r="O423" s="26"/>
      <c r="P423" s="384"/>
      <c r="Q423" s="384"/>
      <c r="R423" s="26"/>
      <c r="S423" s="26"/>
      <c r="T423" s="38"/>
      <c r="V423" s="9" t="s">
        <v>676</v>
      </c>
      <c r="W423" s="9">
        <v>217</v>
      </c>
    </row>
    <row r="424" spans="1:23" ht="21" customHeight="1">
      <c r="A424" s="9"/>
      <c r="B424" s="5">
        <v>1</v>
      </c>
      <c r="C424" s="2"/>
      <c r="D424" s="5">
        <v>0</v>
      </c>
      <c r="E424" s="11">
        <v>2080207</v>
      </c>
      <c r="F424" s="10">
        <v>208</v>
      </c>
      <c r="G424" s="10">
        <v>20802</v>
      </c>
      <c r="H424" s="10">
        <v>2080207</v>
      </c>
      <c r="I424" s="10"/>
      <c r="J424" s="22"/>
      <c r="K424" s="23"/>
      <c r="L424" s="24"/>
      <c r="M424" s="30" t="s">
        <v>677</v>
      </c>
      <c r="N424" s="26"/>
      <c r="O424" s="26"/>
      <c r="P424" s="384"/>
      <c r="Q424" s="384"/>
      <c r="R424" s="26"/>
      <c r="S424" s="26"/>
      <c r="T424" s="38"/>
      <c r="V424" s="9" t="s">
        <v>678</v>
      </c>
      <c r="W424" s="9">
        <v>0</v>
      </c>
    </row>
    <row r="425" spans="1:23" ht="21" customHeight="1">
      <c r="A425" s="9"/>
      <c r="B425" s="5">
        <v>1</v>
      </c>
      <c r="C425" s="2"/>
      <c r="D425" s="5">
        <v>0</v>
      </c>
      <c r="E425" s="11">
        <v>2080299</v>
      </c>
      <c r="F425" s="10">
        <v>208</v>
      </c>
      <c r="G425" s="10">
        <v>20802</v>
      </c>
      <c r="H425" s="10">
        <v>2080299</v>
      </c>
      <c r="I425" s="10"/>
      <c r="J425" s="22"/>
      <c r="K425" s="23"/>
      <c r="L425" s="24"/>
      <c r="M425" s="30" t="s">
        <v>679</v>
      </c>
      <c r="N425" s="26">
        <f>SUM(N426:N428)</f>
        <v>16435</v>
      </c>
      <c r="O425" s="26"/>
      <c r="P425" s="384"/>
      <c r="Q425" s="384"/>
      <c r="R425" s="26"/>
      <c r="S425" s="26"/>
      <c r="T425" s="38"/>
      <c r="V425" s="9" t="s">
        <v>680</v>
      </c>
      <c r="W425" s="9">
        <v>16435</v>
      </c>
    </row>
    <row r="426" spans="1:23" ht="21" customHeight="1">
      <c r="A426" s="9"/>
      <c r="B426" s="5"/>
      <c r="C426" s="2"/>
      <c r="D426" s="5"/>
      <c r="F426" s="10"/>
      <c r="G426" s="10"/>
      <c r="H426" s="10"/>
      <c r="I426" s="10"/>
      <c r="J426" s="22"/>
      <c r="K426" s="23"/>
      <c r="L426" s="24"/>
      <c r="M426" s="30" t="s">
        <v>681</v>
      </c>
      <c r="N426" s="26">
        <v>55</v>
      </c>
      <c r="O426" s="26"/>
      <c r="P426" s="384"/>
      <c r="Q426" s="384"/>
      <c r="R426" s="26"/>
      <c r="S426" s="26"/>
      <c r="T426" s="38"/>
      <c r="V426" s="9" t="s">
        <v>682</v>
      </c>
      <c r="W426" s="9">
        <v>55</v>
      </c>
    </row>
    <row r="427" spans="1:23" ht="21" customHeight="1">
      <c r="A427" s="9"/>
      <c r="B427" s="5">
        <v>1</v>
      </c>
      <c r="C427" s="2"/>
      <c r="D427" s="5">
        <v>0</v>
      </c>
      <c r="E427" s="11">
        <v>20803</v>
      </c>
      <c r="F427" s="10"/>
      <c r="G427" s="10">
        <v>20803</v>
      </c>
      <c r="H427" s="10"/>
      <c r="I427" s="10"/>
      <c r="J427" s="22"/>
      <c r="K427" s="23"/>
      <c r="L427" s="24"/>
      <c r="M427" s="30" t="s">
        <v>683</v>
      </c>
      <c r="N427" s="26">
        <v>13437</v>
      </c>
      <c r="O427" s="26"/>
      <c r="P427" s="384"/>
      <c r="Q427" s="384"/>
      <c r="R427" s="26"/>
      <c r="S427" s="26"/>
      <c r="T427" s="38"/>
      <c r="V427" s="9" t="s">
        <v>684</v>
      </c>
      <c r="W427" s="9">
        <v>13437</v>
      </c>
    </row>
    <row r="428" spans="1:23" ht="21" customHeight="1">
      <c r="A428" s="9"/>
      <c r="B428" s="5">
        <v>1</v>
      </c>
      <c r="C428" s="2"/>
      <c r="D428" s="5">
        <v>0</v>
      </c>
      <c r="E428" s="11">
        <v>2080301</v>
      </c>
      <c r="F428" s="10">
        <v>208</v>
      </c>
      <c r="G428" s="10">
        <v>20803</v>
      </c>
      <c r="H428" s="10">
        <v>2080301</v>
      </c>
      <c r="I428" s="10"/>
      <c r="J428" s="22"/>
      <c r="K428" s="23"/>
      <c r="L428" s="24"/>
      <c r="M428" s="30" t="s">
        <v>685</v>
      </c>
      <c r="N428" s="26">
        <v>2943</v>
      </c>
      <c r="O428" s="26"/>
      <c r="P428" s="384"/>
      <c r="Q428" s="384"/>
      <c r="R428" s="26"/>
      <c r="S428" s="26"/>
      <c r="T428" s="38"/>
      <c r="V428" s="9" t="s">
        <v>686</v>
      </c>
      <c r="W428" s="9">
        <v>2943</v>
      </c>
    </row>
    <row r="429" spans="1:23" ht="21" customHeight="1">
      <c r="A429" s="9"/>
      <c r="B429" s="5">
        <v>1</v>
      </c>
      <c r="C429" s="2"/>
      <c r="D429" s="5">
        <v>0</v>
      </c>
      <c r="E429" s="11">
        <v>20805</v>
      </c>
      <c r="F429" s="10"/>
      <c r="G429" s="10">
        <v>20805</v>
      </c>
      <c r="H429" s="10"/>
      <c r="I429" s="10"/>
      <c r="J429" s="22"/>
      <c r="K429" s="23"/>
      <c r="L429" s="24"/>
      <c r="M429" s="30" t="s">
        <v>687</v>
      </c>
      <c r="N429" s="26">
        <f>SUM(N430:N434)</f>
        <v>8020</v>
      </c>
      <c r="O429" s="26"/>
      <c r="P429" s="384"/>
      <c r="Q429" s="384"/>
      <c r="R429" s="26"/>
      <c r="S429" s="26"/>
      <c r="T429" s="38"/>
      <c r="V429" s="9" t="s">
        <v>688</v>
      </c>
      <c r="W429" s="9">
        <v>8020</v>
      </c>
    </row>
    <row r="430" spans="1:23" ht="21" customHeight="1">
      <c r="A430" s="9"/>
      <c r="B430" s="5"/>
      <c r="C430" s="2"/>
      <c r="D430" s="5"/>
      <c r="F430" s="10"/>
      <c r="G430" s="10"/>
      <c r="H430" s="10"/>
      <c r="I430" s="10"/>
      <c r="J430" s="22"/>
      <c r="K430" s="23"/>
      <c r="L430" s="24"/>
      <c r="M430" s="39" t="s">
        <v>689</v>
      </c>
      <c r="N430" s="26">
        <v>1182</v>
      </c>
      <c r="O430" s="26"/>
      <c r="P430" s="384"/>
      <c r="Q430" s="384"/>
      <c r="R430" s="26"/>
      <c r="S430" s="26"/>
      <c r="T430" s="38"/>
      <c r="V430" s="9" t="s">
        <v>690</v>
      </c>
      <c r="W430" s="9">
        <v>1182</v>
      </c>
    </row>
    <row r="431" spans="1:23" ht="21" customHeight="1">
      <c r="A431" s="9"/>
      <c r="B431" s="5"/>
      <c r="C431" s="2"/>
      <c r="D431" s="5"/>
      <c r="F431" s="10"/>
      <c r="G431" s="10"/>
      <c r="H431" s="10"/>
      <c r="I431" s="10"/>
      <c r="J431" s="22"/>
      <c r="K431" s="23"/>
      <c r="L431" s="24"/>
      <c r="M431" s="39" t="s">
        <v>691</v>
      </c>
      <c r="N431" s="26">
        <v>2647</v>
      </c>
      <c r="O431" s="26"/>
      <c r="P431" s="384"/>
      <c r="Q431" s="384"/>
      <c r="R431" s="26"/>
      <c r="S431" s="26"/>
      <c r="T431" s="38"/>
      <c r="V431" s="9" t="s">
        <v>692</v>
      </c>
      <c r="W431" s="9">
        <v>2647</v>
      </c>
    </row>
    <row r="432" spans="1:23" ht="21" customHeight="1">
      <c r="A432" s="9"/>
      <c r="B432" s="5">
        <v>1</v>
      </c>
      <c r="C432" s="2"/>
      <c r="D432" s="5">
        <v>0</v>
      </c>
      <c r="E432" s="11">
        <v>2080501</v>
      </c>
      <c r="F432" s="10">
        <v>208</v>
      </c>
      <c r="G432" s="10">
        <v>20805</v>
      </c>
      <c r="H432" s="10">
        <v>2080501</v>
      </c>
      <c r="I432" s="10"/>
      <c r="J432" s="22"/>
      <c r="K432" s="23"/>
      <c r="L432" s="24"/>
      <c r="M432" s="30" t="s">
        <v>693</v>
      </c>
      <c r="N432" s="26"/>
      <c r="O432" s="26"/>
      <c r="P432" s="384"/>
      <c r="Q432" s="384"/>
      <c r="R432" s="26"/>
      <c r="S432" s="26"/>
      <c r="T432" s="38"/>
      <c r="V432" s="9" t="s">
        <v>694</v>
      </c>
      <c r="W432" s="9">
        <v>0</v>
      </c>
    </row>
    <row r="433" spans="1:23" ht="21" customHeight="1">
      <c r="A433" s="9"/>
      <c r="B433" s="5"/>
      <c r="C433" s="2"/>
      <c r="D433" s="5"/>
      <c r="F433" s="10"/>
      <c r="G433" s="10"/>
      <c r="H433" s="10"/>
      <c r="I433" s="10"/>
      <c r="J433" s="22"/>
      <c r="K433" s="23"/>
      <c r="L433" s="24"/>
      <c r="M433" s="30" t="s">
        <v>695</v>
      </c>
      <c r="N433" s="26">
        <v>3585</v>
      </c>
      <c r="O433" s="26"/>
      <c r="P433" s="384"/>
      <c r="Q433" s="384"/>
      <c r="R433" s="26"/>
      <c r="S433" s="26"/>
      <c r="T433" s="38"/>
      <c r="V433" s="9" t="s">
        <v>696</v>
      </c>
      <c r="W433" s="9">
        <v>3585</v>
      </c>
    </row>
    <row r="434" spans="1:23" ht="21" customHeight="1">
      <c r="A434" s="9"/>
      <c r="B434" s="5">
        <v>1</v>
      </c>
      <c r="C434" s="2"/>
      <c r="D434" s="5">
        <v>0</v>
      </c>
      <c r="E434" s="11">
        <v>2080502</v>
      </c>
      <c r="F434" s="10">
        <v>208</v>
      </c>
      <c r="G434" s="10">
        <v>20805</v>
      </c>
      <c r="H434" s="10">
        <v>2080502</v>
      </c>
      <c r="I434" s="10"/>
      <c r="J434" s="22"/>
      <c r="K434" s="23"/>
      <c r="L434" s="24"/>
      <c r="M434" s="30" t="s">
        <v>697</v>
      </c>
      <c r="N434" s="26">
        <v>606</v>
      </c>
      <c r="O434" s="26"/>
      <c r="P434" s="384"/>
      <c r="Q434" s="384"/>
      <c r="R434" s="26"/>
      <c r="S434" s="26"/>
      <c r="T434" s="38"/>
      <c r="V434" s="9" t="s">
        <v>698</v>
      </c>
      <c r="W434" s="9">
        <v>606</v>
      </c>
    </row>
    <row r="435" spans="1:23" ht="21" customHeight="1">
      <c r="A435" s="9"/>
      <c r="B435" s="5">
        <v>1</v>
      </c>
      <c r="C435" s="2"/>
      <c r="D435" s="5">
        <v>0</v>
      </c>
      <c r="E435" s="11">
        <v>2080504</v>
      </c>
      <c r="F435" s="10">
        <v>208</v>
      </c>
      <c r="G435" s="10">
        <v>20805</v>
      </c>
      <c r="H435" s="10">
        <v>2080504</v>
      </c>
      <c r="I435" s="10"/>
      <c r="J435" s="22"/>
      <c r="K435" s="23"/>
      <c r="L435" s="24"/>
      <c r="M435" s="30" t="s">
        <v>699</v>
      </c>
      <c r="N435" s="26">
        <f>SUM(N436:N442)</f>
        <v>2491</v>
      </c>
      <c r="O435" s="26"/>
      <c r="P435" s="384"/>
      <c r="Q435" s="384"/>
      <c r="R435" s="26"/>
      <c r="S435" s="26"/>
      <c r="T435" s="38"/>
      <c r="V435" s="9" t="s">
        <v>700</v>
      </c>
      <c r="W435" s="9">
        <v>2491</v>
      </c>
    </row>
    <row r="436" spans="1:23" ht="21" customHeight="1">
      <c r="A436" s="9"/>
      <c r="B436" s="5">
        <v>1</v>
      </c>
      <c r="C436" s="2"/>
      <c r="D436" s="5">
        <v>0</v>
      </c>
      <c r="E436" s="11">
        <v>2080599</v>
      </c>
      <c r="F436" s="10">
        <v>208</v>
      </c>
      <c r="G436" s="10">
        <v>20805</v>
      </c>
      <c r="H436" s="10">
        <v>2080599</v>
      </c>
      <c r="I436" s="10"/>
      <c r="J436" s="22"/>
      <c r="K436" s="23"/>
      <c r="L436" s="24"/>
      <c r="M436" s="30" t="s">
        <v>131</v>
      </c>
      <c r="N436" s="26">
        <v>641</v>
      </c>
      <c r="O436" s="26"/>
      <c r="P436" s="384"/>
      <c r="Q436" s="384"/>
      <c r="R436" s="26"/>
      <c r="S436" s="26"/>
      <c r="T436" s="38"/>
      <c r="V436" s="9" t="s">
        <v>98</v>
      </c>
      <c r="W436" s="9">
        <v>641</v>
      </c>
    </row>
    <row r="437" spans="1:23" ht="21" customHeight="1">
      <c r="A437" s="9"/>
      <c r="B437" s="5">
        <v>1</v>
      </c>
      <c r="C437" s="2"/>
      <c r="D437" s="5">
        <v>0</v>
      </c>
      <c r="E437" s="11">
        <v>20807</v>
      </c>
      <c r="F437" s="10"/>
      <c r="G437" s="10">
        <v>20807</v>
      </c>
      <c r="H437" s="10"/>
      <c r="I437" s="10"/>
      <c r="J437" s="22"/>
      <c r="K437" s="23"/>
      <c r="L437" s="24"/>
      <c r="M437" s="30" t="s">
        <v>132</v>
      </c>
      <c r="N437" s="26">
        <v>131</v>
      </c>
      <c r="O437" s="26"/>
      <c r="P437" s="384"/>
      <c r="Q437" s="384"/>
      <c r="R437" s="26"/>
      <c r="S437" s="26"/>
      <c r="T437" s="38"/>
      <c r="V437" s="9" t="s">
        <v>100</v>
      </c>
      <c r="W437" s="9">
        <v>131</v>
      </c>
    </row>
    <row r="438" spans="1:23" ht="21" customHeight="1">
      <c r="A438" s="9"/>
      <c r="B438" s="5"/>
      <c r="C438" s="2"/>
      <c r="D438" s="5"/>
      <c r="F438" s="10"/>
      <c r="G438" s="10"/>
      <c r="H438" s="10"/>
      <c r="I438" s="10"/>
      <c r="J438" s="22"/>
      <c r="K438" s="23"/>
      <c r="L438" s="24"/>
      <c r="M438" s="30" t="s">
        <v>133</v>
      </c>
      <c r="N438" s="26"/>
      <c r="O438" s="26"/>
      <c r="P438" s="384"/>
      <c r="Q438" s="384"/>
      <c r="R438" s="26"/>
      <c r="S438" s="26"/>
      <c r="T438" s="38"/>
      <c r="V438" s="9" t="s">
        <v>102</v>
      </c>
      <c r="W438" s="9">
        <v>0</v>
      </c>
    </row>
    <row r="439" spans="1:23" ht="21" customHeight="1">
      <c r="A439" s="9"/>
      <c r="B439" s="5">
        <v>1</v>
      </c>
      <c r="C439" s="2"/>
      <c r="D439" s="5">
        <v>0</v>
      </c>
      <c r="E439" s="11">
        <v>2080712</v>
      </c>
      <c r="F439" s="10">
        <v>208</v>
      </c>
      <c r="G439" s="10">
        <v>20807</v>
      </c>
      <c r="H439" s="10">
        <v>2080712</v>
      </c>
      <c r="I439" s="10"/>
      <c r="J439" s="22"/>
      <c r="K439" s="23"/>
      <c r="L439" s="24"/>
      <c r="M439" s="30" t="s">
        <v>701</v>
      </c>
      <c r="N439" s="26">
        <v>1373</v>
      </c>
      <c r="O439" s="26"/>
      <c r="P439" s="384"/>
      <c r="Q439" s="384"/>
      <c r="R439" s="26"/>
      <c r="S439" s="26"/>
      <c r="T439" s="38"/>
      <c r="V439" s="9" t="s">
        <v>702</v>
      </c>
      <c r="W439" s="9">
        <v>1373</v>
      </c>
    </row>
    <row r="440" spans="1:23" ht="21" customHeight="1">
      <c r="A440" s="9"/>
      <c r="B440" s="5">
        <v>1</v>
      </c>
      <c r="C440" s="2"/>
      <c r="D440" s="5">
        <v>0</v>
      </c>
      <c r="E440" s="11">
        <v>20808</v>
      </c>
      <c r="F440" s="10"/>
      <c r="G440" s="10">
        <v>20808</v>
      </c>
      <c r="H440" s="10"/>
      <c r="I440" s="10"/>
      <c r="J440" s="22"/>
      <c r="K440" s="23"/>
      <c r="L440" s="24"/>
      <c r="M440" s="30" t="s">
        <v>703</v>
      </c>
      <c r="N440" s="26">
        <v>203</v>
      </c>
      <c r="O440" s="26"/>
      <c r="P440" s="384"/>
      <c r="Q440" s="384"/>
      <c r="R440" s="26"/>
      <c r="S440" s="26"/>
      <c r="T440" s="38"/>
      <c r="V440" s="9" t="s">
        <v>704</v>
      </c>
      <c r="W440" s="9">
        <v>203</v>
      </c>
    </row>
    <row r="441" spans="1:23" ht="21" customHeight="1">
      <c r="A441" s="9"/>
      <c r="B441" s="5"/>
      <c r="C441" s="2"/>
      <c r="D441" s="5"/>
      <c r="F441" s="10"/>
      <c r="G441" s="10"/>
      <c r="H441" s="10"/>
      <c r="I441" s="10"/>
      <c r="J441" s="22"/>
      <c r="K441" s="23"/>
      <c r="L441" s="24"/>
      <c r="M441" s="30" t="s">
        <v>705</v>
      </c>
      <c r="N441" s="26">
        <v>45</v>
      </c>
      <c r="O441" s="26"/>
      <c r="P441" s="384"/>
      <c r="Q441" s="384"/>
      <c r="R441" s="26"/>
      <c r="S441" s="26"/>
      <c r="T441" s="38"/>
      <c r="V441" s="9" t="s">
        <v>706</v>
      </c>
      <c r="W441" s="9">
        <v>45</v>
      </c>
    </row>
    <row r="442" spans="1:23" ht="21" customHeight="1">
      <c r="A442" s="9"/>
      <c r="B442" s="5">
        <v>1</v>
      </c>
      <c r="C442" s="2"/>
      <c r="D442" s="5">
        <v>0</v>
      </c>
      <c r="E442" s="11">
        <v>2080802</v>
      </c>
      <c r="F442" s="10">
        <v>208</v>
      </c>
      <c r="G442" s="10">
        <v>20808</v>
      </c>
      <c r="H442" s="10">
        <v>2080802</v>
      </c>
      <c r="I442" s="10"/>
      <c r="J442" s="22"/>
      <c r="K442" s="23"/>
      <c r="L442" s="24"/>
      <c r="M442" s="30" t="s">
        <v>707</v>
      </c>
      <c r="N442" s="26">
        <v>98</v>
      </c>
      <c r="O442" s="26"/>
      <c r="P442" s="384"/>
      <c r="Q442" s="384"/>
      <c r="R442" s="26"/>
      <c r="S442" s="26"/>
      <c r="T442" s="38"/>
      <c r="V442" s="9" t="s">
        <v>708</v>
      </c>
      <c r="W442" s="9">
        <v>98</v>
      </c>
    </row>
    <row r="443" spans="1:23" ht="21" customHeight="1">
      <c r="A443" s="9"/>
      <c r="B443" s="5"/>
      <c r="C443" s="2"/>
      <c r="D443" s="5"/>
      <c r="F443" s="10"/>
      <c r="G443" s="10"/>
      <c r="H443" s="10"/>
      <c r="I443" s="10"/>
      <c r="J443" s="22"/>
      <c r="K443" s="23"/>
      <c r="L443" s="24"/>
      <c r="M443" s="30" t="s">
        <v>709</v>
      </c>
      <c r="N443" s="26">
        <f>SUM(N444:N445)</f>
        <v>7050</v>
      </c>
      <c r="O443" s="26"/>
      <c r="P443" s="384"/>
      <c r="Q443" s="384"/>
      <c r="R443" s="26"/>
      <c r="S443" s="26"/>
      <c r="T443" s="38"/>
      <c r="V443" s="9" t="s">
        <v>710</v>
      </c>
      <c r="W443" s="9">
        <v>7050</v>
      </c>
    </row>
    <row r="444" spans="1:23" ht="21" customHeight="1">
      <c r="A444" s="9"/>
      <c r="B444" s="5"/>
      <c r="C444" s="2"/>
      <c r="D444" s="5"/>
      <c r="F444" s="10"/>
      <c r="G444" s="10"/>
      <c r="H444" s="10"/>
      <c r="I444" s="10"/>
      <c r="J444" s="22"/>
      <c r="K444" s="23"/>
      <c r="L444" s="24"/>
      <c r="M444" s="30" t="s">
        <v>711</v>
      </c>
      <c r="N444" s="26">
        <v>3000</v>
      </c>
      <c r="O444" s="26"/>
      <c r="P444" s="384"/>
      <c r="Q444" s="384"/>
      <c r="R444" s="26"/>
      <c r="S444" s="26"/>
      <c r="T444" s="38"/>
      <c r="V444" s="9" t="s">
        <v>712</v>
      </c>
      <c r="W444" s="9">
        <v>3000</v>
      </c>
    </row>
    <row r="445" spans="1:23" ht="21" customHeight="1">
      <c r="A445" s="9"/>
      <c r="B445" s="5"/>
      <c r="C445" s="2"/>
      <c r="D445" s="5"/>
      <c r="F445" s="10"/>
      <c r="G445" s="10"/>
      <c r="H445" s="10"/>
      <c r="I445" s="10"/>
      <c r="J445" s="22"/>
      <c r="K445" s="23"/>
      <c r="L445" s="24"/>
      <c r="M445" s="30" t="s">
        <v>713</v>
      </c>
      <c r="N445" s="26">
        <v>4050</v>
      </c>
      <c r="O445" s="26"/>
      <c r="P445" s="384"/>
      <c r="Q445" s="384"/>
      <c r="R445" s="26"/>
      <c r="S445" s="26"/>
      <c r="T445" s="38"/>
      <c r="V445" s="9" t="s">
        <v>714</v>
      </c>
      <c r="W445" s="9">
        <v>4050</v>
      </c>
    </row>
    <row r="446" spans="1:23" ht="21" customHeight="1">
      <c r="A446" s="9"/>
      <c r="B446" s="5">
        <v>1</v>
      </c>
      <c r="C446" s="2"/>
      <c r="D446" s="5">
        <v>0</v>
      </c>
      <c r="E446" s="11">
        <v>2080804</v>
      </c>
      <c r="F446" s="10">
        <v>208</v>
      </c>
      <c r="G446" s="10">
        <v>20808</v>
      </c>
      <c r="H446" s="10">
        <v>2080804</v>
      </c>
      <c r="I446" s="10"/>
      <c r="J446" s="22"/>
      <c r="K446" s="23"/>
      <c r="L446" s="24"/>
      <c r="M446" s="30" t="s">
        <v>715</v>
      </c>
      <c r="N446" s="26">
        <f>SUM(N447:N449)</f>
        <v>688</v>
      </c>
      <c r="O446" s="26"/>
      <c r="P446" s="384"/>
      <c r="Q446" s="384"/>
      <c r="R446" s="26"/>
      <c r="S446" s="26"/>
      <c r="T446" s="38"/>
      <c r="V446" s="9" t="s">
        <v>716</v>
      </c>
      <c r="W446" s="9">
        <v>688</v>
      </c>
    </row>
    <row r="447" spans="1:23" ht="21" customHeight="1">
      <c r="A447" s="5"/>
      <c r="B447" s="5">
        <v>1</v>
      </c>
      <c r="C447" s="2"/>
      <c r="D447" s="5">
        <v>0</v>
      </c>
      <c r="E447" s="11">
        <v>2080899</v>
      </c>
      <c r="F447" s="10">
        <v>208</v>
      </c>
      <c r="G447" s="10">
        <v>20808</v>
      </c>
      <c r="H447" s="10">
        <v>2080899</v>
      </c>
      <c r="I447" s="10"/>
      <c r="J447" s="22"/>
      <c r="K447" s="23"/>
      <c r="L447" s="24"/>
      <c r="M447" s="30" t="s">
        <v>131</v>
      </c>
      <c r="N447" s="26">
        <v>187</v>
      </c>
      <c r="O447" s="26"/>
      <c r="P447" s="384"/>
      <c r="Q447" s="384"/>
      <c r="R447" s="26"/>
      <c r="S447" s="26"/>
      <c r="T447" s="38"/>
      <c r="V447" s="9" t="s">
        <v>98</v>
      </c>
      <c r="W447" s="9">
        <v>187</v>
      </c>
    </row>
    <row r="448" spans="2:23" ht="21" customHeight="1">
      <c r="B448" s="5"/>
      <c r="C448" s="2"/>
      <c r="D448" s="5"/>
      <c r="F448" s="10"/>
      <c r="G448" s="10"/>
      <c r="H448" s="10"/>
      <c r="I448" s="10"/>
      <c r="J448" s="22"/>
      <c r="K448" s="23"/>
      <c r="L448" s="24"/>
      <c r="M448" s="30" t="s">
        <v>132</v>
      </c>
      <c r="N448" s="26">
        <v>17</v>
      </c>
      <c r="O448" s="26"/>
      <c r="P448" s="384"/>
      <c r="Q448" s="384"/>
      <c r="R448" s="26"/>
      <c r="S448" s="26"/>
      <c r="T448" s="38"/>
      <c r="V448" s="9" t="s">
        <v>100</v>
      </c>
      <c r="W448" s="9">
        <v>17</v>
      </c>
    </row>
    <row r="449" spans="1:23" ht="21" customHeight="1">
      <c r="A449" s="9"/>
      <c r="B449" s="5">
        <v>1</v>
      </c>
      <c r="C449" s="2"/>
      <c r="D449" s="5">
        <v>0</v>
      </c>
      <c r="E449" s="11">
        <v>20809</v>
      </c>
      <c r="F449" s="10"/>
      <c r="G449" s="10">
        <v>20809</v>
      </c>
      <c r="H449" s="10"/>
      <c r="I449" s="10"/>
      <c r="J449" s="22"/>
      <c r="K449" s="23"/>
      <c r="L449" s="24"/>
      <c r="M449" s="30" t="s">
        <v>717</v>
      </c>
      <c r="N449" s="26">
        <v>484</v>
      </c>
      <c r="O449" s="26"/>
      <c r="P449" s="384"/>
      <c r="Q449" s="384"/>
      <c r="R449" s="26"/>
      <c r="S449" s="26"/>
      <c r="T449" s="38"/>
      <c r="V449" s="9" t="s">
        <v>718</v>
      </c>
      <c r="W449" s="9">
        <v>484</v>
      </c>
    </row>
    <row r="450" spans="1:23" ht="21" customHeight="1">
      <c r="A450" s="9"/>
      <c r="B450" s="5"/>
      <c r="C450" s="2"/>
      <c r="D450" s="5"/>
      <c r="F450" s="10"/>
      <c r="G450" s="10"/>
      <c r="H450" s="10"/>
      <c r="I450" s="10"/>
      <c r="J450" s="22"/>
      <c r="K450" s="23"/>
      <c r="L450" s="24"/>
      <c r="M450" s="39" t="s">
        <v>719</v>
      </c>
      <c r="N450" s="26">
        <f>SUM(N451:N452)</f>
        <v>398</v>
      </c>
      <c r="O450" s="26"/>
      <c r="P450" s="384"/>
      <c r="Q450" s="384"/>
      <c r="R450" s="26"/>
      <c r="S450" s="26"/>
      <c r="T450" s="38"/>
      <c r="V450" s="9" t="s">
        <v>720</v>
      </c>
      <c r="W450" s="9">
        <v>398</v>
      </c>
    </row>
    <row r="451" spans="1:23" ht="21" customHeight="1">
      <c r="A451" s="9"/>
      <c r="B451" s="5"/>
      <c r="C451" s="2"/>
      <c r="D451" s="5"/>
      <c r="F451" s="10"/>
      <c r="G451" s="10"/>
      <c r="H451" s="10"/>
      <c r="I451" s="10"/>
      <c r="J451" s="22"/>
      <c r="K451" s="23"/>
      <c r="L451" s="24"/>
      <c r="M451" s="39" t="s">
        <v>721</v>
      </c>
      <c r="N451" s="26">
        <v>398</v>
      </c>
      <c r="O451" s="26"/>
      <c r="P451" s="384"/>
      <c r="Q451" s="384"/>
      <c r="R451" s="26"/>
      <c r="S451" s="26"/>
      <c r="T451" s="38"/>
      <c r="V451" s="9" t="s">
        <v>722</v>
      </c>
      <c r="W451" s="9">
        <v>398</v>
      </c>
    </row>
    <row r="452" spans="1:23" ht="21" customHeight="1">
      <c r="A452" s="9"/>
      <c r="B452" s="5"/>
      <c r="C452" s="2"/>
      <c r="D452" s="5"/>
      <c r="F452" s="10"/>
      <c r="G452" s="10"/>
      <c r="H452" s="10"/>
      <c r="I452" s="10"/>
      <c r="J452" s="22"/>
      <c r="K452" s="23"/>
      <c r="L452" s="24"/>
      <c r="M452" s="39" t="s">
        <v>723</v>
      </c>
      <c r="N452" s="26"/>
      <c r="O452" s="26"/>
      <c r="P452" s="384"/>
      <c r="Q452" s="384"/>
      <c r="R452" s="26"/>
      <c r="S452" s="26"/>
      <c r="T452" s="38"/>
      <c r="V452" s="9" t="s">
        <v>724</v>
      </c>
      <c r="W452" s="9">
        <v>0</v>
      </c>
    </row>
    <row r="453" spans="1:23" ht="21" customHeight="1">
      <c r="A453" s="9"/>
      <c r="B453" s="5"/>
      <c r="C453" s="2"/>
      <c r="D453" s="5"/>
      <c r="F453" s="10"/>
      <c r="G453" s="10"/>
      <c r="H453" s="10"/>
      <c r="I453" s="10"/>
      <c r="J453" s="22"/>
      <c r="K453" s="23"/>
      <c r="L453" s="24"/>
      <c r="M453" s="30" t="s">
        <v>725</v>
      </c>
      <c r="N453" s="26">
        <f>SUM(N454:N455)</f>
        <v>773</v>
      </c>
      <c r="O453" s="26"/>
      <c r="P453" s="384"/>
      <c r="Q453" s="384"/>
      <c r="R453" s="26"/>
      <c r="S453" s="26"/>
      <c r="T453" s="38"/>
      <c r="V453" s="9" t="s">
        <v>726</v>
      </c>
      <c r="W453" s="9">
        <v>773</v>
      </c>
    </row>
    <row r="454" spans="1:23" ht="21" customHeight="1">
      <c r="A454" s="9"/>
      <c r="B454" s="5"/>
      <c r="C454" s="2"/>
      <c r="D454" s="5"/>
      <c r="F454" s="10"/>
      <c r="G454" s="10"/>
      <c r="H454" s="10"/>
      <c r="I454" s="10"/>
      <c r="J454" s="22"/>
      <c r="K454" s="23"/>
      <c r="L454" s="24"/>
      <c r="M454" s="30" t="s">
        <v>727</v>
      </c>
      <c r="N454" s="26">
        <v>112</v>
      </c>
      <c r="O454" s="26"/>
      <c r="P454" s="384"/>
      <c r="Q454" s="384"/>
      <c r="R454" s="26"/>
      <c r="S454" s="26"/>
      <c r="T454" s="38"/>
      <c r="V454" s="9" t="s">
        <v>728</v>
      </c>
      <c r="W454" s="9">
        <v>112</v>
      </c>
    </row>
    <row r="455" spans="1:23" ht="21" customHeight="1">
      <c r="A455" s="9"/>
      <c r="B455" s="5"/>
      <c r="C455" s="2"/>
      <c r="D455" s="5"/>
      <c r="F455" s="10"/>
      <c r="G455" s="10"/>
      <c r="H455" s="10"/>
      <c r="I455" s="10"/>
      <c r="J455" s="22"/>
      <c r="K455" s="23"/>
      <c r="L455" s="24"/>
      <c r="M455" s="30" t="s">
        <v>729</v>
      </c>
      <c r="N455" s="26">
        <v>661</v>
      </c>
      <c r="O455" s="26"/>
      <c r="P455" s="384"/>
      <c r="Q455" s="384"/>
      <c r="R455" s="26"/>
      <c r="S455" s="26"/>
      <c r="T455" s="38"/>
      <c r="V455" s="9" t="s">
        <v>730</v>
      </c>
      <c r="W455" s="9">
        <v>661</v>
      </c>
    </row>
    <row r="456" spans="1:23" ht="21" customHeight="1">
      <c r="A456" s="9"/>
      <c r="B456" s="5"/>
      <c r="C456" s="2"/>
      <c r="D456" s="5"/>
      <c r="F456" s="10"/>
      <c r="G456" s="10"/>
      <c r="H456" s="10"/>
      <c r="I456" s="10"/>
      <c r="J456" s="22"/>
      <c r="K456" s="23"/>
      <c r="L456" s="24"/>
      <c r="M456" s="30" t="s">
        <v>731</v>
      </c>
      <c r="N456" s="26">
        <f>SUM(N457:N458)</f>
        <v>96</v>
      </c>
      <c r="O456" s="26"/>
      <c r="P456" s="384"/>
      <c r="Q456" s="384"/>
      <c r="R456" s="26"/>
      <c r="S456" s="26"/>
      <c r="T456" s="38"/>
      <c r="V456" s="9" t="s">
        <v>732</v>
      </c>
      <c r="W456" s="9">
        <v>96</v>
      </c>
    </row>
    <row r="457" spans="1:23" ht="21" customHeight="1">
      <c r="A457" s="9"/>
      <c r="B457" s="5"/>
      <c r="C457" s="2"/>
      <c r="D457" s="5"/>
      <c r="F457" s="10"/>
      <c r="G457" s="10"/>
      <c r="H457" s="10"/>
      <c r="I457" s="10"/>
      <c r="J457" s="22"/>
      <c r="K457" s="23"/>
      <c r="L457" s="24"/>
      <c r="M457" s="30" t="s">
        <v>733</v>
      </c>
      <c r="N457" s="26">
        <v>96</v>
      </c>
      <c r="O457" s="26"/>
      <c r="P457" s="384"/>
      <c r="Q457" s="384"/>
      <c r="R457" s="26"/>
      <c r="S457" s="26"/>
      <c r="T457" s="38"/>
      <c r="V457" s="9" t="s">
        <v>734</v>
      </c>
      <c r="W457" s="9">
        <v>96</v>
      </c>
    </row>
    <row r="458" spans="1:23" ht="21" customHeight="1">
      <c r="A458" s="9"/>
      <c r="B458" s="5"/>
      <c r="C458" s="2"/>
      <c r="D458" s="5"/>
      <c r="F458" s="10"/>
      <c r="G458" s="10"/>
      <c r="H458" s="10"/>
      <c r="I458" s="10"/>
      <c r="J458" s="22"/>
      <c r="K458" s="23"/>
      <c r="L458" s="24"/>
      <c r="M458" s="30" t="s">
        <v>735</v>
      </c>
      <c r="N458" s="26"/>
      <c r="O458" s="26"/>
      <c r="P458" s="384"/>
      <c r="Q458" s="384"/>
      <c r="R458" s="26"/>
      <c r="S458" s="26"/>
      <c r="T458" s="38"/>
      <c r="V458" s="9" t="s">
        <v>736</v>
      </c>
      <c r="W458" s="9">
        <v>0</v>
      </c>
    </row>
    <row r="459" spans="1:23" ht="21" customHeight="1">
      <c r="A459" s="5"/>
      <c r="B459" s="5">
        <v>1</v>
      </c>
      <c r="C459" s="50"/>
      <c r="D459" s="51"/>
      <c r="E459" s="52">
        <v>2080902</v>
      </c>
      <c r="F459" s="53">
        <v>208</v>
      </c>
      <c r="G459" s="53">
        <v>20809</v>
      </c>
      <c r="H459" s="52">
        <v>2080902</v>
      </c>
      <c r="I459" s="10"/>
      <c r="J459" s="22"/>
      <c r="K459" s="23"/>
      <c r="L459" s="24"/>
      <c r="M459" s="30" t="s">
        <v>737</v>
      </c>
      <c r="N459" s="26">
        <f>N460</f>
        <v>55524</v>
      </c>
      <c r="O459" s="26"/>
      <c r="P459" s="384"/>
      <c r="Q459" s="384"/>
      <c r="R459" s="26"/>
      <c r="S459" s="26"/>
      <c r="T459" s="38"/>
      <c r="V459" s="9" t="s">
        <v>738</v>
      </c>
      <c r="W459" s="9">
        <v>55524</v>
      </c>
    </row>
    <row r="460" spans="1:23" ht="21" customHeight="1">
      <c r="A460" s="9"/>
      <c r="B460" s="5">
        <v>1</v>
      </c>
      <c r="C460" s="2"/>
      <c r="D460" s="5">
        <v>0</v>
      </c>
      <c r="E460" s="11">
        <v>2080903</v>
      </c>
      <c r="F460" s="10">
        <v>208</v>
      </c>
      <c r="G460" s="10">
        <v>20809</v>
      </c>
      <c r="H460" s="10">
        <v>2080903</v>
      </c>
      <c r="I460" s="10"/>
      <c r="J460" s="22"/>
      <c r="K460" s="23"/>
      <c r="L460" s="24"/>
      <c r="M460" s="30" t="s">
        <v>739</v>
      </c>
      <c r="N460" s="26">
        <v>55524</v>
      </c>
      <c r="O460" s="26"/>
      <c r="P460" s="384"/>
      <c r="Q460" s="384"/>
      <c r="R460" s="26"/>
      <c r="S460" s="26"/>
      <c r="T460" s="38"/>
      <c r="V460" s="9" t="s">
        <v>740</v>
      </c>
      <c r="W460" s="9">
        <v>55524</v>
      </c>
    </row>
    <row r="461" spans="1:23" ht="21" customHeight="1">
      <c r="A461" s="9"/>
      <c r="B461" s="5">
        <v>1</v>
      </c>
      <c r="C461" s="2"/>
      <c r="D461" s="5">
        <v>0</v>
      </c>
      <c r="E461" s="11">
        <v>20810</v>
      </c>
      <c r="F461" s="10"/>
      <c r="G461" s="10">
        <v>20810</v>
      </c>
      <c r="H461" s="10"/>
      <c r="I461" s="10"/>
      <c r="J461" s="22"/>
      <c r="K461" s="23"/>
      <c r="L461" s="24" t="s">
        <v>29</v>
      </c>
      <c r="M461" s="25" t="s">
        <v>28</v>
      </c>
      <c r="N461" s="26">
        <f>N462+N467+N477+N479+N491+N499+N503+N513</f>
        <v>157600</v>
      </c>
      <c r="O461" s="26"/>
      <c r="P461" s="381"/>
      <c r="Q461" s="381"/>
      <c r="R461" s="26"/>
      <c r="S461" s="26"/>
      <c r="T461" s="38"/>
      <c r="V461" s="9" t="s">
        <v>741</v>
      </c>
      <c r="W461" s="9">
        <v>157600</v>
      </c>
    </row>
    <row r="462" spans="1:23" ht="21" customHeight="1">
      <c r="A462" s="9"/>
      <c r="B462" s="5">
        <v>1</v>
      </c>
      <c r="C462" s="2"/>
      <c r="D462" s="5">
        <v>0</v>
      </c>
      <c r="E462" s="11">
        <v>2081003</v>
      </c>
      <c r="F462" s="10">
        <v>208</v>
      </c>
      <c r="G462" s="10">
        <v>20810</v>
      </c>
      <c r="H462" s="10">
        <v>2081003</v>
      </c>
      <c r="I462" s="10"/>
      <c r="J462" s="22"/>
      <c r="K462" s="23"/>
      <c r="L462" s="24"/>
      <c r="M462" s="25" t="s">
        <v>742</v>
      </c>
      <c r="N462" s="26">
        <f>SUM(N463:N466)</f>
        <v>1993</v>
      </c>
      <c r="O462" s="26"/>
      <c r="P462" s="381"/>
      <c r="Q462" s="381"/>
      <c r="R462" s="26"/>
      <c r="S462" s="26"/>
      <c r="T462" s="38"/>
      <c r="V462" s="9" t="s">
        <v>743</v>
      </c>
      <c r="W462" s="9">
        <v>1993</v>
      </c>
    </row>
    <row r="463" spans="1:23" ht="21" customHeight="1">
      <c r="A463" s="9"/>
      <c r="B463" s="5">
        <v>1</v>
      </c>
      <c r="C463" s="2"/>
      <c r="D463" s="5">
        <v>0</v>
      </c>
      <c r="E463" s="11">
        <v>2081005</v>
      </c>
      <c r="F463" s="10">
        <v>208</v>
      </c>
      <c r="G463" s="10">
        <v>20810</v>
      </c>
      <c r="H463" s="10">
        <v>2081005</v>
      </c>
      <c r="I463" s="10"/>
      <c r="J463" s="22"/>
      <c r="K463" s="23"/>
      <c r="L463" s="24"/>
      <c r="M463" s="30" t="s">
        <v>131</v>
      </c>
      <c r="N463" s="26">
        <v>1935</v>
      </c>
      <c r="O463" s="26"/>
      <c r="P463" s="384"/>
      <c r="Q463" s="384"/>
      <c r="R463" s="26"/>
      <c r="S463" s="26"/>
      <c r="T463" s="38"/>
      <c r="V463" s="9" t="s">
        <v>98</v>
      </c>
      <c r="W463" s="9">
        <v>1935</v>
      </c>
    </row>
    <row r="464" spans="1:23" ht="21" customHeight="1">
      <c r="A464" s="9"/>
      <c r="B464" s="5">
        <v>1</v>
      </c>
      <c r="C464" s="2"/>
      <c r="D464" s="5">
        <v>0</v>
      </c>
      <c r="E464" s="11">
        <v>20811</v>
      </c>
      <c r="F464" s="10"/>
      <c r="G464" s="10">
        <v>20811</v>
      </c>
      <c r="H464" s="10"/>
      <c r="I464" s="10"/>
      <c r="J464" s="22"/>
      <c r="K464" s="23"/>
      <c r="L464" s="24"/>
      <c r="M464" s="30" t="s">
        <v>132</v>
      </c>
      <c r="N464" s="26">
        <v>58</v>
      </c>
      <c r="O464" s="26"/>
      <c r="P464" s="384"/>
      <c r="Q464" s="384"/>
      <c r="R464" s="26"/>
      <c r="S464" s="26"/>
      <c r="T464" s="38"/>
      <c r="V464" s="9" t="s">
        <v>100</v>
      </c>
      <c r="W464" s="9">
        <v>58</v>
      </c>
    </row>
    <row r="465" spans="1:23" ht="21" customHeight="1">
      <c r="A465" s="9"/>
      <c r="B465" s="5">
        <v>1</v>
      </c>
      <c r="C465" s="2"/>
      <c r="D465" s="5">
        <v>0</v>
      </c>
      <c r="E465" s="11">
        <v>2081101</v>
      </c>
      <c r="F465" s="10">
        <v>208</v>
      </c>
      <c r="G465" s="10">
        <v>20811</v>
      </c>
      <c r="H465" s="10">
        <v>2081101</v>
      </c>
      <c r="I465" s="10"/>
      <c r="J465" s="22"/>
      <c r="K465" s="23"/>
      <c r="L465" s="24"/>
      <c r="M465" s="30" t="s">
        <v>133</v>
      </c>
      <c r="N465" s="26"/>
      <c r="O465" s="26"/>
      <c r="P465" s="384"/>
      <c r="Q465" s="384"/>
      <c r="R465" s="26"/>
      <c r="S465" s="26"/>
      <c r="T465" s="38"/>
      <c r="V465" s="9" t="s">
        <v>102</v>
      </c>
      <c r="W465" s="9">
        <v>0</v>
      </c>
    </row>
    <row r="466" spans="1:23" ht="21" customHeight="1">
      <c r="A466" s="9"/>
      <c r="B466" s="5">
        <v>1</v>
      </c>
      <c r="C466" s="2"/>
      <c r="D466" s="5">
        <v>0</v>
      </c>
      <c r="E466" s="11">
        <v>2081102</v>
      </c>
      <c r="F466" s="10">
        <v>208</v>
      </c>
      <c r="G466" s="10">
        <v>20811</v>
      </c>
      <c r="H466" s="10">
        <v>2081102</v>
      </c>
      <c r="I466" s="10"/>
      <c r="J466" s="22"/>
      <c r="K466" s="23"/>
      <c r="L466" s="24"/>
      <c r="M466" s="30" t="s">
        <v>744</v>
      </c>
      <c r="N466" s="26"/>
      <c r="O466" s="26"/>
      <c r="P466" s="384"/>
      <c r="Q466" s="384"/>
      <c r="R466" s="26"/>
      <c r="S466" s="26"/>
      <c r="T466" s="38"/>
      <c r="V466" s="9" t="s">
        <v>745</v>
      </c>
      <c r="W466" s="9">
        <v>0</v>
      </c>
    </row>
    <row r="467" spans="1:23" ht="21" customHeight="1">
      <c r="A467" s="9"/>
      <c r="B467" s="5">
        <v>1</v>
      </c>
      <c r="C467" s="2"/>
      <c r="D467" s="5">
        <v>0</v>
      </c>
      <c r="E467" s="11">
        <v>2081104</v>
      </c>
      <c r="F467" s="10">
        <v>208</v>
      </c>
      <c r="G467" s="10">
        <v>20811</v>
      </c>
      <c r="H467" s="10">
        <v>2081104</v>
      </c>
      <c r="I467" s="10"/>
      <c r="J467" s="22"/>
      <c r="K467" s="23"/>
      <c r="L467" s="24"/>
      <c r="M467" s="30" t="s">
        <v>746</v>
      </c>
      <c r="N467" s="26">
        <f>SUM(N468:N476)</f>
        <v>68647</v>
      </c>
      <c r="O467" s="26"/>
      <c r="P467" s="384"/>
      <c r="Q467" s="384"/>
      <c r="R467" s="26"/>
      <c r="S467" s="26"/>
      <c r="T467" s="38"/>
      <c r="V467" s="9" t="s">
        <v>747</v>
      </c>
      <c r="W467" s="9">
        <v>68647</v>
      </c>
    </row>
    <row r="468" spans="1:23" ht="21" customHeight="1">
      <c r="A468" s="9"/>
      <c r="B468" s="5">
        <v>1</v>
      </c>
      <c r="C468" s="2"/>
      <c r="D468" s="5">
        <v>0</v>
      </c>
      <c r="E468" s="11">
        <v>2081105</v>
      </c>
      <c r="F468" s="10">
        <v>208</v>
      </c>
      <c r="G468" s="10">
        <v>20811</v>
      </c>
      <c r="H468" s="10">
        <v>2081105</v>
      </c>
      <c r="I468" s="10"/>
      <c r="J468" s="22"/>
      <c r="K468" s="23"/>
      <c r="L468" s="24"/>
      <c r="M468" s="30" t="s">
        <v>748</v>
      </c>
      <c r="N468" s="26">
        <v>31400</v>
      </c>
      <c r="O468" s="26"/>
      <c r="P468" s="384"/>
      <c r="Q468" s="384"/>
      <c r="R468" s="26"/>
      <c r="S468" s="26"/>
      <c r="T468" s="38"/>
      <c r="V468" s="9" t="s">
        <v>749</v>
      </c>
      <c r="W468" s="9">
        <v>31400</v>
      </c>
    </row>
    <row r="469" spans="1:23" ht="21" customHeight="1">
      <c r="A469" s="9"/>
      <c r="B469" s="5">
        <v>1</v>
      </c>
      <c r="C469" s="2"/>
      <c r="D469" s="5">
        <v>0</v>
      </c>
      <c r="E469" s="11">
        <v>2081199</v>
      </c>
      <c r="F469" s="10">
        <v>208</v>
      </c>
      <c r="G469" s="10">
        <v>20811</v>
      </c>
      <c r="H469" s="10">
        <v>2081199</v>
      </c>
      <c r="I469" s="10"/>
      <c r="J469" s="22"/>
      <c r="K469" s="23"/>
      <c r="L469" s="24"/>
      <c r="M469" s="30" t="s">
        <v>750</v>
      </c>
      <c r="N469" s="26">
        <v>4602</v>
      </c>
      <c r="O469" s="26"/>
      <c r="P469" s="384"/>
      <c r="Q469" s="384"/>
      <c r="R469" s="26"/>
      <c r="S469" s="26"/>
      <c r="T469" s="38"/>
      <c r="V469" s="9" t="s">
        <v>751</v>
      </c>
      <c r="W469" s="9">
        <v>4602</v>
      </c>
    </row>
    <row r="470" spans="1:23" ht="21" customHeight="1">
      <c r="A470" s="9"/>
      <c r="B470" s="5"/>
      <c r="C470" s="2"/>
      <c r="D470" s="5"/>
      <c r="F470" s="10"/>
      <c r="G470" s="10"/>
      <c r="H470" s="10"/>
      <c r="I470" s="10"/>
      <c r="J470" s="22"/>
      <c r="K470" s="23"/>
      <c r="L470" s="24"/>
      <c r="M470" s="30" t="s">
        <v>752</v>
      </c>
      <c r="N470" s="26">
        <v>6606</v>
      </c>
      <c r="O470" s="26"/>
      <c r="P470" s="384"/>
      <c r="Q470" s="384"/>
      <c r="R470" s="26"/>
      <c r="S470" s="26"/>
      <c r="T470" s="38"/>
      <c r="V470" s="9" t="s">
        <v>753</v>
      </c>
      <c r="W470" s="9">
        <v>6606</v>
      </c>
    </row>
    <row r="471" spans="1:23" ht="21" customHeight="1">
      <c r="A471" s="9"/>
      <c r="B471" s="5"/>
      <c r="C471" s="2"/>
      <c r="D471" s="5"/>
      <c r="F471" s="10"/>
      <c r="G471" s="10"/>
      <c r="H471" s="10"/>
      <c r="I471" s="10"/>
      <c r="J471" s="22"/>
      <c r="K471" s="23"/>
      <c r="L471" s="24"/>
      <c r="M471" s="39" t="s">
        <v>754</v>
      </c>
      <c r="N471" s="26">
        <v>7831</v>
      </c>
      <c r="O471" s="26"/>
      <c r="P471" s="384"/>
      <c r="Q471" s="384"/>
      <c r="R471" s="26"/>
      <c r="S471" s="26"/>
      <c r="T471" s="38"/>
      <c r="V471" s="9" t="s">
        <v>755</v>
      </c>
      <c r="W471" s="9">
        <v>7831</v>
      </c>
    </row>
    <row r="472" spans="1:23" ht="21" customHeight="1">
      <c r="A472" s="9"/>
      <c r="B472" s="5">
        <v>1</v>
      </c>
      <c r="C472" s="2"/>
      <c r="D472" s="5">
        <v>0</v>
      </c>
      <c r="E472" s="11">
        <v>20816</v>
      </c>
      <c r="F472" s="10"/>
      <c r="G472" s="10">
        <v>20816</v>
      </c>
      <c r="H472" s="10"/>
      <c r="I472" s="10"/>
      <c r="J472" s="22"/>
      <c r="K472" s="23"/>
      <c r="L472" s="24"/>
      <c r="M472" s="30" t="s">
        <v>756</v>
      </c>
      <c r="N472" s="26"/>
      <c r="O472" s="26"/>
      <c r="P472" s="384"/>
      <c r="Q472" s="384"/>
      <c r="R472" s="26"/>
      <c r="S472" s="26"/>
      <c r="T472" s="38"/>
      <c r="V472" s="9" t="s">
        <v>757</v>
      </c>
      <c r="W472" s="9">
        <v>0</v>
      </c>
    </row>
    <row r="473" spans="1:23" ht="21" customHeight="1">
      <c r="A473" s="9"/>
      <c r="B473" s="5">
        <v>1</v>
      </c>
      <c r="C473" s="2"/>
      <c r="D473" s="5">
        <v>0</v>
      </c>
      <c r="E473" s="11">
        <v>2081601</v>
      </c>
      <c r="F473" s="10">
        <v>208</v>
      </c>
      <c r="G473" s="10">
        <v>20816</v>
      </c>
      <c r="H473" s="10">
        <v>2081601</v>
      </c>
      <c r="I473" s="10"/>
      <c r="J473" s="22"/>
      <c r="K473" s="23"/>
      <c r="L473" s="24"/>
      <c r="M473" s="30" t="s">
        <v>758</v>
      </c>
      <c r="N473" s="26"/>
      <c r="O473" s="26"/>
      <c r="P473" s="384"/>
      <c r="Q473" s="384"/>
      <c r="R473" s="26"/>
      <c r="S473" s="26"/>
      <c r="T473" s="38"/>
      <c r="V473" s="9" t="s">
        <v>759</v>
      </c>
      <c r="W473" s="9">
        <v>0</v>
      </c>
    </row>
    <row r="474" spans="1:23" ht="21" customHeight="1">
      <c r="A474" s="9"/>
      <c r="B474" s="5"/>
      <c r="C474" s="2"/>
      <c r="D474" s="5"/>
      <c r="F474" s="10"/>
      <c r="G474" s="10"/>
      <c r="H474" s="10"/>
      <c r="I474" s="10"/>
      <c r="J474" s="22"/>
      <c r="K474" s="23"/>
      <c r="L474" s="24"/>
      <c r="M474" s="30" t="s">
        <v>760</v>
      </c>
      <c r="N474" s="26">
        <v>368</v>
      </c>
      <c r="O474" s="26"/>
      <c r="P474" s="384"/>
      <c r="Q474" s="384"/>
      <c r="R474" s="26"/>
      <c r="S474" s="26"/>
      <c r="T474" s="38"/>
      <c r="V474" s="9" t="s">
        <v>761</v>
      </c>
      <c r="W474" s="9">
        <v>368</v>
      </c>
    </row>
    <row r="475" spans="1:23" ht="21" customHeight="1">
      <c r="A475" s="9"/>
      <c r="B475" s="5"/>
      <c r="C475" s="2"/>
      <c r="D475" s="5"/>
      <c r="F475" s="10"/>
      <c r="G475" s="10"/>
      <c r="H475" s="10"/>
      <c r="I475" s="10"/>
      <c r="J475" s="22"/>
      <c r="K475" s="23"/>
      <c r="L475" s="24"/>
      <c r="M475" s="30" t="s">
        <v>762</v>
      </c>
      <c r="N475" s="26">
        <v>767</v>
      </c>
      <c r="O475" s="26"/>
      <c r="P475" s="384"/>
      <c r="Q475" s="384"/>
      <c r="R475" s="26"/>
      <c r="S475" s="26"/>
      <c r="T475" s="38"/>
      <c r="V475" s="9" t="s">
        <v>763</v>
      </c>
      <c r="W475" s="9">
        <v>767</v>
      </c>
    </row>
    <row r="476" spans="1:23" ht="21" customHeight="1">
      <c r="A476" s="9"/>
      <c r="B476" s="5">
        <v>1</v>
      </c>
      <c r="C476" s="2"/>
      <c r="D476" s="5">
        <v>0</v>
      </c>
      <c r="E476" s="11">
        <v>2081699</v>
      </c>
      <c r="F476" s="10">
        <v>208</v>
      </c>
      <c r="G476" s="10">
        <v>20816</v>
      </c>
      <c r="H476" s="10">
        <v>2081699</v>
      </c>
      <c r="I476" s="10"/>
      <c r="J476" s="22"/>
      <c r="K476" s="23"/>
      <c r="L476" s="24"/>
      <c r="M476" s="30" t="s">
        <v>764</v>
      </c>
      <c r="N476" s="26">
        <v>17073</v>
      </c>
      <c r="O476" s="26"/>
      <c r="P476" s="384"/>
      <c r="Q476" s="384"/>
      <c r="R476" s="26"/>
      <c r="S476" s="26"/>
      <c r="T476" s="38"/>
      <c r="V476" s="9" t="s">
        <v>765</v>
      </c>
      <c r="W476" s="9">
        <v>17073</v>
      </c>
    </row>
    <row r="477" spans="1:23" ht="21" customHeight="1">
      <c r="A477" s="9"/>
      <c r="B477" s="5"/>
      <c r="C477" s="2"/>
      <c r="D477" s="5"/>
      <c r="F477" s="10"/>
      <c r="G477" s="10"/>
      <c r="H477" s="10"/>
      <c r="I477" s="10"/>
      <c r="J477" s="22"/>
      <c r="K477" s="23"/>
      <c r="L477" s="24"/>
      <c r="M477" s="39" t="s">
        <v>766</v>
      </c>
      <c r="N477" s="26">
        <f>N478</f>
        <v>297</v>
      </c>
      <c r="O477" s="26"/>
      <c r="P477" s="384"/>
      <c r="Q477" s="384"/>
      <c r="R477" s="26"/>
      <c r="S477" s="26"/>
      <c r="T477" s="38"/>
      <c r="V477" s="9" t="s">
        <v>767</v>
      </c>
      <c r="W477" s="9">
        <v>297</v>
      </c>
    </row>
    <row r="478" spans="1:23" ht="21" customHeight="1">
      <c r="A478" s="9"/>
      <c r="B478" s="5"/>
      <c r="C478" s="2"/>
      <c r="D478" s="5"/>
      <c r="F478" s="10"/>
      <c r="G478" s="10"/>
      <c r="H478" s="10"/>
      <c r="I478" s="10"/>
      <c r="J478" s="22"/>
      <c r="K478" s="23"/>
      <c r="L478" s="24"/>
      <c r="M478" s="39" t="s">
        <v>768</v>
      </c>
      <c r="N478" s="26">
        <v>297</v>
      </c>
      <c r="O478" s="26"/>
      <c r="P478" s="384"/>
      <c r="Q478" s="384"/>
      <c r="R478" s="26"/>
      <c r="S478" s="26"/>
      <c r="T478" s="38"/>
      <c r="V478" s="9" t="s">
        <v>769</v>
      </c>
      <c r="W478" s="9">
        <v>297</v>
      </c>
    </row>
    <row r="479" spans="1:23" ht="21" customHeight="1">
      <c r="A479" s="9"/>
      <c r="B479" s="5">
        <v>1</v>
      </c>
      <c r="C479" s="2"/>
      <c r="D479" s="5">
        <v>0</v>
      </c>
      <c r="E479" s="11">
        <v>20899</v>
      </c>
      <c r="F479" s="10"/>
      <c r="G479" s="10">
        <v>20899</v>
      </c>
      <c r="H479" s="10"/>
      <c r="I479" s="10"/>
      <c r="J479" s="22"/>
      <c r="K479" s="23"/>
      <c r="L479" s="24"/>
      <c r="M479" s="30" t="s">
        <v>770</v>
      </c>
      <c r="N479" s="26">
        <f>SUM(N480:N490)</f>
        <v>12703</v>
      </c>
      <c r="O479" s="26"/>
      <c r="P479" s="384"/>
      <c r="Q479" s="384"/>
      <c r="R479" s="26"/>
      <c r="S479" s="26"/>
      <c r="T479" s="38"/>
      <c r="V479" s="9" t="s">
        <v>771</v>
      </c>
      <c r="W479" s="9">
        <v>12703</v>
      </c>
    </row>
    <row r="480" spans="1:23" ht="21" customHeight="1">
      <c r="A480" s="9"/>
      <c r="B480" s="5">
        <v>1</v>
      </c>
      <c r="C480" s="2"/>
      <c r="D480" s="5">
        <v>0</v>
      </c>
      <c r="E480" s="11">
        <v>2089901</v>
      </c>
      <c r="F480" s="10">
        <v>208</v>
      </c>
      <c r="G480" s="10">
        <v>20899</v>
      </c>
      <c r="H480" s="10">
        <v>2089901</v>
      </c>
      <c r="I480" s="10"/>
      <c r="J480" s="22"/>
      <c r="K480" s="23"/>
      <c r="L480" s="24"/>
      <c r="M480" s="30" t="s">
        <v>772</v>
      </c>
      <c r="N480" s="26">
        <v>3966</v>
      </c>
      <c r="O480" s="26"/>
      <c r="P480" s="384"/>
      <c r="Q480" s="384"/>
      <c r="R480" s="26"/>
      <c r="S480" s="26"/>
      <c r="T480" s="38"/>
      <c r="V480" s="9" t="s">
        <v>773</v>
      </c>
      <c r="W480" s="9">
        <v>3966</v>
      </c>
    </row>
    <row r="481" spans="1:23" ht="21" customHeight="1">
      <c r="A481" s="9"/>
      <c r="B481" s="5">
        <v>1</v>
      </c>
      <c r="C481" s="2"/>
      <c r="D481" s="5">
        <v>0</v>
      </c>
      <c r="E481" s="11">
        <v>210</v>
      </c>
      <c r="F481" s="10">
        <v>210</v>
      </c>
      <c r="G481" s="10"/>
      <c r="H481" s="10"/>
      <c r="I481" s="10"/>
      <c r="J481" s="22"/>
      <c r="K481" s="23"/>
      <c r="L481" s="24"/>
      <c r="M481" s="30" t="s">
        <v>774</v>
      </c>
      <c r="N481" s="26">
        <v>1222</v>
      </c>
      <c r="O481" s="26"/>
      <c r="P481" s="384"/>
      <c r="Q481" s="384"/>
      <c r="R481" s="26"/>
      <c r="S481" s="26"/>
      <c r="T481" s="38"/>
      <c r="V481" s="9" t="s">
        <v>775</v>
      </c>
      <c r="W481" s="9">
        <v>1222</v>
      </c>
    </row>
    <row r="482" spans="1:23" ht="21" customHeight="1">
      <c r="A482" s="9"/>
      <c r="B482" s="5"/>
      <c r="C482" s="2"/>
      <c r="D482" s="5"/>
      <c r="F482" s="10"/>
      <c r="G482" s="10"/>
      <c r="H482" s="10"/>
      <c r="I482" s="10"/>
      <c r="J482" s="22"/>
      <c r="K482" s="23"/>
      <c r="L482" s="24"/>
      <c r="M482" s="39" t="s">
        <v>776</v>
      </c>
      <c r="N482" s="26">
        <v>180</v>
      </c>
      <c r="O482" s="26"/>
      <c r="P482" s="384"/>
      <c r="Q482" s="384"/>
      <c r="R482" s="26"/>
      <c r="S482" s="26"/>
      <c r="T482" s="38"/>
      <c r="V482" s="9" t="s">
        <v>777</v>
      </c>
      <c r="W482" s="9">
        <v>180</v>
      </c>
    </row>
    <row r="483" spans="1:23" ht="21" customHeight="1">
      <c r="A483" s="9"/>
      <c r="B483" s="5"/>
      <c r="C483" s="2"/>
      <c r="D483" s="5"/>
      <c r="F483" s="10"/>
      <c r="G483" s="10"/>
      <c r="H483" s="10"/>
      <c r="I483" s="10"/>
      <c r="J483" s="22"/>
      <c r="K483" s="23"/>
      <c r="L483" s="24"/>
      <c r="M483" s="30" t="s">
        <v>778</v>
      </c>
      <c r="N483" s="26">
        <v>40</v>
      </c>
      <c r="O483" s="26"/>
      <c r="P483" s="384"/>
      <c r="Q483" s="384"/>
      <c r="R483" s="26"/>
      <c r="S483" s="26"/>
      <c r="T483" s="38"/>
      <c r="V483" s="9" t="s">
        <v>779</v>
      </c>
      <c r="W483" s="9">
        <v>40</v>
      </c>
    </row>
    <row r="484" spans="1:23" ht="21" customHeight="1">
      <c r="A484" s="9"/>
      <c r="B484" s="5"/>
      <c r="C484" s="2"/>
      <c r="D484" s="5"/>
      <c r="F484" s="10"/>
      <c r="G484" s="10"/>
      <c r="H484" s="10"/>
      <c r="I484" s="10"/>
      <c r="J484" s="22"/>
      <c r="K484" s="23"/>
      <c r="L484" s="24"/>
      <c r="M484" s="30" t="s">
        <v>780</v>
      </c>
      <c r="N484" s="26">
        <v>1792</v>
      </c>
      <c r="O484" s="26"/>
      <c r="P484" s="384"/>
      <c r="Q484" s="384"/>
      <c r="R484" s="26"/>
      <c r="S484" s="26"/>
      <c r="T484" s="38"/>
      <c r="V484" s="9" t="s">
        <v>781</v>
      </c>
      <c r="W484" s="9">
        <v>1792</v>
      </c>
    </row>
    <row r="485" spans="1:23" ht="21" customHeight="1">
      <c r="A485" s="9"/>
      <c r="B485" s="5"/>
      <c r="C485" s="2"/>
      <c r="D485" s="5"/>
      <c r="F485" s="10"/>
      <c r="G485" s="10"/>
      <c r="H485" s="10"/>
      <c r="I485" s="10"/>
      <c r="J485" s="22"/>
      <c r="K485" s="23"/>
      <c r="L485" s="24"/>
      <c r="M485" s="39" t="s">
        <v>782</v>
      </c>
      <c r="N485" s="26">
        <v>1915</v>
      </c>
      <c r="O485" s="26"/>
      <c r="P485" s="384"/>
      <c r="Q485" s="384"/>
      <c r="R485" s="26"/>
      <c r="S485" s="26"/>
      <c r="T485" s="38"/>
      <c r="V485" s="9" t="s">
        <v>783</v>
      </c>
      <c r="W485" s="9">
        <v>1915</v>
      </c>
    </row>
    <row r="486" spans="1:23" ht="21" customHeight="1">
      <c r="A486" s="9"/>
      <c r="B486" s="5">
        <v>1</v>
      </c>
      <c r="C486" s="2"/>
      <c r="D486" s="5">
        <v>0</v>
      </c>
      <c r="E486" s="11">
        <v>21001</v>
      </c>
      <c r="F486" s="10"/>
      <c r="G486" s="10">
        <v>21001</v>
      </c>
      <c r="H486" s="10"/>
      <c r="I486" s="10"/>
      <c r="J486" s="22"/>
      <c r="K486" s="23"/>
      <c r="L486" s="24"/>
      <c r="M486" s="30" t="s">
        <v>784</v>
      </c>
      <c r="N486" s="26"/>
      <c r="O486" s="26"/>
      <c r="P486" s="384"/>
      <c r="Q486" s="384"/>
      <c r="R486" s="26"/>
      <c r="S486" s="26"/>
      <c r="T486" s="38"/>
      <c r="V486" s="9" t="s">
        <v>785</v>
      </c>
      <c r="W486" s="9">
        <v>0</v>
      </c>
    </row>
    <row r="487" spans="1:23" ht="21" customHeight="1">
      <c r="A487" s="9"/>
      <c r="B487" s="5"/>
      <c r="C487" s="2"/>
      <c r="D487" s="5"/>
      <c r="F487" s="10"/>
      <c r="G487" s="10"/>
      <c r="H487" s="10"/>
      <c r="I487" s="10"/>
      <c r="J487" s="22"/>
      <c r="K487" s="23"/>
      <c r="L487" s="24"/>
      <c r="M487" s="30" t="s">
        <v>786</v>
      </c>
      <c r="N487" s="26">
        <v>6</v>
      </c>
      <c r="O487" s="26"/>
      <c r="P487" s="384"/>
      <c r="Q487" s="384"/>
      <c r="R487" s="26"/>
      <c r="S487" s="26"/>
      <c r="T487" s="38"/>
      <c r="V487" s="9" t="s">
        <v>787</v>
      </c>
      <c r="W487" s="9">
        <v>6</v>
      </c>
    </row>
    <row r="488" spans="1:23" ht="21" customHeight="1">
      <c r="A488" s="9"/>
      <c r="B488" s="5">
        <v>1</v>
      </c>
      <c r="C488" s="2"/>
      <c r="D488" s="5">
        <v>0</v>
      </c>
      <c r="E488" s="11">
        <v>2100101</v>
      </c>
      <c r="F488" s="10">
        <v>210</v>
      </c>
      <c r="G488" s="10">
        <v>21001</v>
      </c>
      <c r="H488" s="10">
        <v>2100101</v>
      </c>
      <c r="I488" s="10"/>
      <c r="J488" s="22"/>
      <c r="K488" s="23"/>
      <c r="L488" s="24"/>
      <c r="M488" s="30" t="s">
        <v>788</v>
      </c>
      <c r="N488" s="26">
        <v>2491</v>
      </c>
      <c r="O488" s="26"/>
      <c r="P488" s="384"/>
      <c r="Q488" s="384"/>
      <c r="R488" s="26"/>
      <c r="S488" s="26"/>
      <c r="T488" s="38"/>
      <c r="V488" s="9" t="s">
        <v>789</v>
      </c>
      <c r="W488" s="9">
        <v>2491</v>
      </c>
    </row>
    <row r="489" spans="1:23" ht="21" customHeight="1">
      <c r="A489" s="9"/>
      <c r="B489" s="5">
        <v>1</v>
      </c>
      <c r="C489" s="2"/>
      <c r="D489" s="5">
        <v>0</v>
      </c>
      <c r="E489" s="11">
        <v>2100102</v>
      </c>
      <c r="F489" s="10">
        <v>210</v>
      </c>
      <c r="G489" s="10">
        <v>21001</v>
      </c>
      <c r="H489" s="10">
        <v>2100102</v>
      </c>
      <c r="I489" s="10"/>
      <c r="J489" s="22"/>
      <c r="K489" s="23"/>
      <c r="L489" s="24"/>
      <c r="M489" s="30" t="s">
        <v>790</v>
      </c>
      <c r="N489" s="26">
        <v>14</v>
      </c>
      <c r="O489" s="26"/>
      <c r="P489" s="384"/>
      <c r="Q489" s="384"/>
      <c r="R489" s="26"/>
      <c r="S489" s="26"/>
      <c r="T489" s="38"/>
      <c r="V489" s="9" t="s">
        <v>791</v>
      </c>
      <c r="W489" s="9">
        <v>14</v>
      </c>
    </row>
    <row r="490" spans="1:23" ht="21" customHeight="1">
      <c r="A490" s="9"/>
      <c r="B490" s="5">
        <v>1</v>
      </c>
      <c r="C490" s="2"/>
      <c r="D490" s="5">
        <v>0</v>
      </c>
      <c r="E490" s="11">
        <v>2100103</v>
      </c>
      <c r="F490" s="10">
        <v>210</v>
      </c>
      <c r="G490" s="10">
        <v>21001</v>
      </c>
      <c r="H490" s="10">
        <v>2100103</v>
      </c>
      <c r="I490" s="10"/>
      <c r="J490" s="22"/>
      <c r="K490" s="23"/>
      <c r="L490" s="24"/>
      <c r="M490" s="30" t="s">
        <v>792</v>
      </c>
      <c r="N490" s="26">
        <v>1077</v>
      </c>
      <c r="O490" s="26"/>
      <c r="P490" s="384"/>
      <c r="Q490" s="384"/>
      <c r="R490" s="26"/>
      <c r="S490" s="26"/>
      <c r="T490" s="38"/>
      <c r="V490" s="9" t="s">
        <v>793</v>
      </c>
      <c r="W490" s="9">
        <v>1077</v>
      </c>
    </row>
    <row r="491" spans="1:23" ht="21" customHeight="1">
      <c r="A491" s="9"/>
      <c r="B491" s="5">
        <v>1</v>
      </c>
      <c r="C491" s="2"/>
      <c r="D491" s="5">
        <v>0</v>
      </c>
      <c r="E491" s="11">
        <v>2100199</v>
      </c>
      <c r="F491" s="10">
        <v>210</v>
      </c>
      <c r="G491" s="10">
        <v>21001</v>
      </c>
      <c r="H491" s="10">
        <v>2100199</v>
      </c>
      <c r="I491" s="10"/>
      <c r="J491" s="22"/>
      <c r="K491" s="23"/>
      <c r="L491" s="24"/>
      <c r="M491" s="30" t="s">
        <v>794</v>
      </c>
      <c r="N491" s="26">
        <f>SUM(N492:N498)</f>
        <v>27782</v>
      </c>
      <c r="O491" s="26"/>
      <c r="P491" s="384"/>
      <c r="Q491" s="384"/>
      <c r="R491" s="26"/>
      <c r="S491" s="26"/>
      <c r="T491" s="38"/>
      <c r="V491" s="9" t="s">
        <v>795</v>
      </c>
      <c r="W491" s="9">
        <v>27782</v>
      </c>
    </row>
    <row r="492" spans="1:23" ht="21" customHeight="1">
      <c r="A492" s="9"/>
      <c r="B492" s="5">
        <v>1</v>
      </c>
      <c r="C492" s="2"/>
      <c r="D492" s="5">
        <v>0</v>
      </c>
      <c r="E492" s="11">
        <v>21002</v>
      </c>
      <c r="F492" s="10"/>
      <c r="G492" s="10">
        <v>21002</v>
      </c>
      <c r="H492" s="10"/>
      <c r="I492" s="10"/>
      <c r="J492" s="22"/>
      <c r="K492" s="23"/>
      <c r="L492" s="24"/>
      <c r="M492" s="30" t="s">
        <v>796</v>
      </c>
      <c r="N492" s="26">
        <v>5300</v>
      </c>
      <c r="O492" s="26"/>
      <c r="P492" s="384"/>
      <c r="Q492" s="384"/>
      <c r="R492" s="26"/>
      <c r="S492" s="26"/>
      <c r="T492" s="38"/>
      <c r="V492" s="9" t="s">
        <v>797</v>
      </c>
      <c r="W492" s="9">
        <v>5300</v>
      </c>
    </row>
    <row r="493" spans="1:23" ht="21" customHeight="1">
      <c r="A493" s="9"/>
      <c r="B493" s="5">
        <v>1</v>
      </c>
      <c r="C493" s="2"/>
      <c r="D493" s="5">
        <v>0</v>
      </c>
      <c r="E493" s="11">
        <v>2100201</v>
      </c>
      <c r="F493" s="10">
        <v>210</v>
      </c>
      <c r="G493" s="10">
        <v>21002</v>
      </c>
      <c r="H493" s="10">
        <v>2100201</v>
      </c>
      <c r="I493" s="10"/>
      <c r="J493" s="22"/>
      <c r="K493" s="23"/>
      <c r="L493" s="24"/>
      <c r="M493" s="30" t="s">
        <v>798</v>
      </c>
      <c r="N493" s="26">
        <v>5000</v>
      </c>
      <c r="O493" s="26"/>
      <c r="P493" s="384"/>
      <c r="Q493" s="384"/>
      <c r="R493" s="26"/>
      <c r="S493" s="26"/>
      <c r="T493" s="38"/>
      <c r="V493" s="9" t="s">
        <v>799</v>
      </c>
      <c r="W493" s="9">
        <v>5000</v>
      </c>
    </row>
    <row r="494" spans="1:23" ht="21" customHeight="1">
      <c r="A494" s="9"/>
      <c r="B494" s="5">
        <v>1</v>
      </c>
      <c r="C494" s="2"/>
      <c r="D494" s="5">
        <v>0</v>
      </c>
      <c r="E494" s="11">
        <v>2100202</v>
      </c>
      <c r="F494" s="10">
        <v>210</v>
      </c>
      <c r="G494" s="10">
        <v>21002</v>
      </c>
      <c r="H494" s="10">
        <v>2100202</v>
      </c>
      <c r="I494" s="10"/>
      <c r="J494" s="22"/>
      <c r="K494" s="23"/>
      <c r="L494" s="24"/>
      <c r="M494" s="30" t="s">
        <v>800</v>
      </c>
      <c r="N494" s="26">
        <v>6</v>
      </c>
      <c r="O494" s="26"/>
      <c r="P494" s="384"/>
      <c r="Q494" s="384"/>
      <c r="R494" s="26"/>
      <c r="S494" s="26"/>
      <c r="T494" s="38"/>
      <c r="V494" s="9" t="s">
        <v>801</v>
      </c>
      <c r="W494" s="9">
        <v>6</v>
      </c>
    </row>
    <row r="495" spans="1:23" ht="21" customHeight="1">
      <c r="A495" s="9"/>
      <c r="B495" s="5">
        <v>1</v>
      </c>
      <c r="C495" s="2"/>
      <c r="D495" s="5">
        <v>0</v>
      </c>
      <c r="E495" s="11">
        <v>2100207</v>
      </c>
      <c r="F495" s="10">
        <v>210</v>
      </c>
      <c r="G495" s="10">
        <v>21002</v>
      </c>
      <c r="H495" s="10">
        <v>2100207</v>
      </c>
      <c r="I495" s="10"/>
      <c r="J495" s="22"/>
      <c r="K495" s="23"/>
      <c r="L495" s="24"/>
      <c r="M495" s="30" t="s">
        <v>802</v>
      </c>
      <c r="N495" s="26">
        <v>3494</v>
      </c>
      <c r="O495" s="26"/>
      <c r="P495" s="384"/>
      <c r="Q495" s="384"/>
      <c r="R495" s="26"/>
      <c r="S495" s="26"/>
      <c r="T495" s="38"/>
      <c r="V495" s="9" t="s">
        <v>803</v>
      </c>
      <c r="W495" s="9">
        <v>3494</v>
      </c>
    </row>
    <row r="496" spans="1:23" ht="21" customHeight="1">
      <c r="A496" s="9"/>
      <c r="B496" s="5"/>
      <c r="C496" s="2"/>
      <c r="D496" s="5"/>
      <c r="F496" s="10"/>
      <c r="G496" s="10"/>
      <c r="H496" s="10"/>
      <c r="I496" s="10"/>
      <c r="J496" s="22"/>
      <c r="K496" s="23"/>
      <c r="L496" s="24"/>
      <c r="M496" s="30" t="s">
        <v>804</v>
      </c>
      <c r="N496" s="26">
        <v>1341</v>
      </c>
      <c r="O496" s="26"/>
      <c r="P496" s="384"/>
      <c r="Q496" s="384"/>
      <c r="R496" s="26"/>
      <c r="S496" s="26"/>
      <c r="T496" s="38"/>
      <c r="V496" s="9" t="s">
        <v>805</v>
      </c>
      <c r="W496" s="9">
        <v>1341</v>
      </c>
    </row>
    <row r="497" spans="1:23" ht="21" customHeight="1">
      <c r="A497" s="9"/>
      <c r="B497" s="5"/>
      <c r="C497" s="2"/>
      <c r="D497" s="5"/>
      <c r="F497" s="10"/>
      <c r="G497" s="10"/>
      <c r="H497" s="10"/>
      <c r="I497" s="10"/>
      <c r="J497" s="22"/>
      <c r="K497" s="23"/>
      <c r="L497" s="24"/>
      <c r="M497" s="30" t="s">
        <v>806</v>
      </c>
      <c r="N497" s="26">
        <v>145</v>
      </c>
      <c r="O497" s="26"/>
      <c r="P497" s="384"/>
      <c r="Q497" s="384"/>
      <c r="R497" s="26"/>
      <c r="S497" s="26"/>
      <c r="T497" s="38"/>
      <c r="V497" s="9" t="s">
        <v>807</v>
      </c>
      <c r="W497" s="9">
        <v>145</v>
      </c>
    </row>
    <row r="498" spans="1:23" ht="21" customHeight="1">
      <c r="A498" s="9"/>
      <c r="B498" s="5">
        <v>1</v>
      </c>
      <c r="C498" s="2"/>
      <c r="D498" s="5">
        <v>0</v>
      </c>
      <c r="E498" s="11">
        <v>2100208</v>
      </c>
      <c r="F498" s="10">
        <v>210</v>
      </c>
      <c r="G498" s="10">
        <v>21002</v>
      </c>
      <c r="H498" s="10">
        <v>2100208</v>
      </c>
      <c r="I498" s="10"/>
      <c r="J498" s="22"/>
      <c r="K498" s="23"/>
      <c r="L498" s="24"/>
      <c r="M498" s="30" t="s">
        <v>808</v>
      </c>
      <c r="N498" s="26">
        <v>12496</v>
      </c>
      <c r="O498" s="26"/>
      <c r="P498" s="384"/>
      <c r="Q498" s="384"/>
      <c r="R498" s="26"/>
      <c r="S498" s="26"/>
      <c r="T498" s="38"/>
      <c r="V498" s="9" t="s">
        <v>809</v>
      </c>
      <c r="W498" s="9">
        <v>12496</v>
      </c>
    </row>
    <row r="499" spans="1:23" ht="21" customHeight="1">
      <c r="A499" s="9"/>
      <c r="B499" s="5">
        <v>1</v>
      </c>
      <c r="C499" s="2"/>
      <c r="D499" s="5">
        <v>0</v>
      </c>
      <c r="E499" s="11">
        <v>2100299</v>
      </c>
      <c r="F499" s="10">
        <v>210</v>
      </c>
      <c r="G499" s="10">
        <v>21002</v>
      </c>
      <c r="H499" s="10">
        <v>2100299</v>
      </c>
      <c r="I499" s="10"/>
      <c r="J499" s="22"/>
      <c r="K499" s="23"/>
      <c r="L499" s="24"/>
      <c r="M499" s="30" t="s">
        <v>810</v>
      </c>
      <c r="N499" s="26">
        <f>SUM(N500:N502)</f>
        <v>1655</v>
      </c>
      <c r="O499" s="26"/>
      <c r="P499" s="384"/>
      <c r="Q499" s="384"/>
      <c r="R499" s="26"/>
      <c r="S499" s="26"/>
      <c r="T499" s="38"/>
      <c r="V499" s="9" t="s">
        <v>811</v>
      </c>
      <c r="W499" s="9">
        <v>1655</v>
      </c>
    </row>
    <row r="500" spans="1:23" ht="21" customHeight="1">
      <c r="A500" s="9"/>
      <c r="B500" s="5">
        <v>1</v>
      </c>
      <c r="C500" s="2"/>
      <c r="D500" s="5">
        <v>0</v>
      </c>
      <c r="E500" s="11">
        <v>21004</v>
      </c>
      <c r="F500" s="10"/>
      <c r="G500" s="10">
        <v>21004</v>
      </c>
      <c r="H500" s="10"/>
      <c r="I500" s="10"/>
      <c r="J500" s="22"/>
      <c r="K500" s="23"/>
      <c r="L500" s="24"/>
      <c r="M500" s="30" t="s">
        <v>812</v>
      </c>
      <c r="N500" s="26"/>
      <c r="O500" s="26"/>
      <c r="P500" s="384"/>
      <c r="Q500" s="384"/>
      <c r="R500" s="26"/>
      <c r="S500" s="26"/>
      <c r="T500" s="38"/>
      <c r="V500" s="9" t="s">
        <v>813</v>
      </c>
      <c r="W500" s="9">
        <v>0</v>
      </c>
    </row>
    <row r="501" spans="1:23" ht="21" customHeight="1">
      <c r="A501" s="9"/>
      <c r="B501" s="5">
        <v>1</v>
      </c>
      <c r="C501" s="2"/>
      <c r="D501" s="5">
        <v>0</v>
      </c>
      <c r="E501" s="11">
        <v>2100401</v>
      </c>
      <c r="F501" s="10">
        <v>210</v>
      </c>
      <c r="G501" s="10">
        <v>21004</v>
      </c>
      <c r="H501" s="10">
        <v>2100401</v>
      </c>
      <c r="I501" s="10"/>
      <c r="J501" s="22"/>
      <c r="K501" s="23"/>
      <c r="L501" s="24"/>
      <c r="M501" s="30" t="s">
        <v>814</v>
      </c>
      <c r="N501" s="26">
        <v>863</v>
      </c>
      <c r="O501" s="26"/>
      <c r="P501" s="384"/>
      <c r="Q501" s="384"/>
      <c r="R501" s="26"/>
      <c r="S501" s="26"/>
      <c r="T501" s="38"/>
      <c r="V501" s="9" t="s">
        <v>815</v>
      </c>
      <c r="W501" s="9">
        <v>863</v>
      </c>
    </row>
    <row r="502" spans="1:23" ht="21" customHeight="1">
      <c r="A502" s="9"/>
      <c r="B502" s="5"/>
      <c r="C502" s="2"/>
      <c r="D502" s="5"/>
      <c r="F502" s="10"/>
      <c r="G502" s="10"/>
      <c r="H502" s="10"/>
      <c r="I502" s="10"/>
      <c r="J502" s="22"/>
      <c r="K502" s="23"/>
      <c r="L502" s="24"/>
      <c r="M502" s="30" t="s">
        <v>816</v>
      </c>
      <c r="N502" s="26">
        <v>792</v>
      </c>
      <c r="O502" s="26"/>
      <c r="P502" s="384"/>
      <c r="Q502" s="384"/>
      <c r="R502" s="26"/>
      <c r="S502" s="26"/>
      <c r="T502" s="38"/>
      <c r="V502" s="9" t="s">
        <v>817</v>
      </c>
      <c r="W502" s="9">
        <v>792</v>
      </c>
    </row>
    <row r="503" spans="1:23" ht="21" customHeight="1">
      <c r="A503" s="9"/>
      <c r="B503" s="5">
        <v>1</v>
      </c>
      <c r="C503" s="2"/>
      <c r="D503" s="5">
        <v>0</v>
      </c>
      <c r="E503" s="11">
        <v>2100402</v>
      </c>
      <c r="F503" s="10">
        <v>210</v>
      </c>
      <c r="G503" s="10">
        <v>21004</v>
      </c>
      <c r="H503" s="10">
        <v>2100402</v>
      </c>
      <c r="I503" s="10"/>
      <c r="J503" s="22"/>
      <c r="K503" s="23"/>
      <c r="L503" s="24"/>
      <c r="M503" s="30" t="s">
        <v>818</v>
      </c>
      <c r="N503" s="26">
        <f>SUM(N504:N512)</f>
        <v>4829</v>
      </c>
      <c r="O503" s="26"/>
      <c r="P503" s="384"/>
      <c r="Q503" s="384"/>
      <c r="R503" s="26"/>
      <c r="S503" s="26"/>
      <c r="T503" s="38"/>
      <c r="V503" s="9" t="s">
        <v>819</v>
      </c>
      <c r="W503" s="9">
        <v>4829</v>
      </c>
    </row>
    <row r="504" spans="1:23" ht="21" customHeight="1">
      <c r="A504" s="9"/>
      <c r="B504" s="5">
        <v>1</v>
      </c>
      <c r="C504" s="2"/>
      <c r="D504" s="5">
        <v>0</v>
      </c>
      <c r="E504" s="11">
        <v>2100407</v>
      </c>
      <c r="F504" s="10">
        <v>210</v>
      </c>
      <c r="G504" s="10">
        <v>21004</v>
      </c>
      <c r="H504" s="10">
        <v>2100407</v>
      </c>
      <c r="I504" s="10"/>
      <c r="J504" s="22"/>
      <c r="K504" s="23"/>
      <c r="L504" s="24"/>
      <c r="M504" s="30" t="s">
        <v>131</v>
      </c>
      <c r="N504" s="26">
        <v>8</v>
      </c>
      <c r="O504" s="26"/>
      <c r="P504" s="384"/>
      <c r="Q504" s="384"/>
      <c r="R504" s="26"/>
      <c r="S504" s="26"/>
      <c r="T504" s="38"/>
      <c r="V504" s="9" t="s">
        <v>98</v>
      </c>
      <c r="W504" s="9">
        <v>8</v>
      </c>
    </row>
    <row r="505" spans="1:23" ht="21" customHeight="1">
      <c r="A505" s="9"/>
      <c r="B505" s="5">
        <v>1</v>
      </c>
      <c r="C505" s="2"/>
      <c r="D505" s="5">
        <v>0</v>
      </c>
      <c r="E505" s="11">
        <v>2100409</v>
      </c>
      <c r="F505" s="10">
        <v>210</v>
      </c>
      <c r="G505" s="10">
        <v>21004</v>
      </c>
      <c r="H505" s="10">
        <v>2100409</v>
      </c>
      <c r="I505" s="10"/>
      <c r="J505" s="22"/>
      <c r="K505" s="23"/>
      <c r="L505" s="24"/>
      <c r="M505" s="30" t="s">
        <v>132</v>
      </c>
      <c r="N505" s="26">
        <v>1441</v>
      </c>
      <c r="O505" s="26"/>
      <c r="P505" s="384"/>
      <c r="Q505" s="384"/>
      <c r="R505" s="26"/>
      <c r="S505" s="26"/>
      <c r="T505" s="38"/>
      <c r="V505" s="9" t="s">
        <v>100</v>
      </c>
      <c r="W505" s="9">
        <v>1441</v>
      </c>
    </row>
    <row r="506" spans="1:23" ht="21" customHeight="1">
      <c r="A506" s="9"/>
      <c r="B506" s="5"/>
      <c r="C506" s="2"/>
      <c r="D506" s="5"/>
      <c r="F506" s="10"/>
      <c r="G506" s="10"/>
      <c r="H506" s="10"/>
      <c r="I506" s="10"/>
      <c r="J506" s="22"/>
      <c r="K506" s="23"/>
      <c r="L506" s="24"/>
      <c r="M506" s="30" t="s">
        <v>133</v>
      </c>
      <c r="N506" s="26"/>
      <c r="O506" s="26"/>
      <c r="P506" s="384"/>
      <c r="Q506" s="384"/>
      <c r="R506" s="26"/>
      <c r="S506" s="26"/>
      <c r="T506" s="38"/>
      <c r="V506" s="9" t="s">
        <v>102</v>
      </c>
      <c r="W506" s="9">
        <v>0</v>
      </c>
    </row>
    <row r="507" spans="1:23" ht="21" customHeight="1">
      <c r="A507" s="9"/>
      <c r="B507" s="5">
        <v>1</v>
      </c>
      <c r="C507" s="2"/>
      <c r="D507" s="5">
        <v>0</v>
      </c>
      <c r="E507" s="11">
        <v>2100410</v>
      </c>
      <c r="F507" s="10">
        <v>210</v>
      </c>
      <c r="G507" s="10">
        <v>21004</v>
      </c>
      <c r="H507" s="10">
        <v>2100410</v>
      </c>
      <c r="I507" s="10"/>
      <c r="J507" s="22"/>
      <c r="K507" s="23"/>
      <c r="L507" s="24"/>
      <c r="M507" s="30" t="s">
        <v>820</v>
      </c>
      <c r="N507" s="26">
        <v>861</v>
      </c>
      <c r="O507" s="26"/>
      <c r="P507" s="384"/>
      <c r="Q507" s="384"/>
      <c r="R507" s="26"/>
      <c r="S507" s="26"/>
      <c r="T507" s="38"/>
      <c r="V507" s="9" t="s">
        <v>821</v>
      </c>
      <c r="W507" s="9">
        <v>861</v>
      </c>
    </row>
    <row r="508" spans="1:23" ht="21" customHeight="1">
      <c r="A508" s="9"/>
      <c r="B508" s="5">
        <v>1</v>
      </c>
      <c r="C508" s="2"/>
      <c r="D508" s="5">
        <v>0</v>
      </c>
      <c r="E508" s="11">
        <v>2100499</v>
      </c>
      <c r="F508" s="10">
        <v>210</v>
      </c>
      <c r="G508" s="10">
        <v>21004</v>
      </c>
      <c r="H508" s="10">
        <v>2100499</v>
      </c>
      <c r="I508" s="10"/>
      <c r="J508" s="22"/>
      <c r="K508" s="23"/>
      <c r="L508" s="24"/>
      <c r="M508" s="30" t="s">
        <v>822</v>
      </c>
      <c r="N508" s="26"/>
      <c r="O508" s="26"/>
      <c r="P508" s="384"/>
      <c r="Q508" s="384"/>
      <c r="R508" s="26"/>
      <c r="S508" s="26"/>
      <c r="T508" s="38"/>
      <c r="V508" s="9" t="s">
        <v>823</v>
      </c>
      <c r="W508" s="9">
        <v>0</v>
      </c>
    </row>
    <row r="509" spans="1:23" ht="21" customHeight="1">
      <c r="A509" s="9"/>
      <c r="B509" s="5">
        <v>1</v>
      </c>
      <c r="C509" s="2"/>
      <c r="D509" s="5">
        <v>0</v>
      </c>
      <c r="E509" s="11">
        <v>21005</v>
      </c>
      <c r="F509" s="10"/>
      <c r="G509" s="10">
        <v>21005</v>
      </c>
      <c r="H509" s="10"/>
      <c r="I509" s="10"/>
      <c r="J509" s="22"/>
      <c r="K509" s="23"/>
      <c r="L509" s="24"/>
      <c r="M509" s="30" t="s">
        <v>824</v>
      </c>
      <c r="N509" s="26"/>
      <c r="O509" s="26"/>
      <c r="P509" s="384"/>
      <c r="Q509" s="384"/>
      <c r="R509" s="26"/>
      <c r="S509" s="26"/>
      <c r="T509" s="38"/>
      <c r="V509" s="9" t="s">
        <v>825</v>
      </c>
      <c r="W509" s="9">
        <v>0</v>
      </c>
    </row>
    <row r="510" spans="1:23" ht="21" customHeight="1">
      <c r="A510" s="9"/>
      <c r="B510" s="5">
        <v>1</v>
      </c>
      <c r="C510" s="2"/>
      <c r="D510" s="5">
        <v>0</v>
      </c>
      <c r="E510" s="11">
        <v>2100501</v>
      </c>
      <c r="F510" s="10">
        <v>210</v>
      </c>
      <c r="G510" s="10">
        <v>21005</v>
      </c>
      <c r="H510" s="10">
        <v>2100501</v>
      </c>
      <c r="I510" s="10"/>
      <c r="J510" s="22"/>
      <c r="K510" s="23"/>
      <c r="L510" s="24"/>
      <c r="M510" s="30" t="s">
        <v>826</v>
      </c>
      <c r="N510" s="26">
        <v>1329</v>
      </c>
      <c r="O510" s="26"/>
      <c r="P510" s="384"/>
      <c r="Q510" s="384"/>
      <c r="R510" s="26"/>
      <c r="S510" s="26"/>
      <c r="T510" s="38"/>
      <c r="V510" s="9" t="s">
        <v>827</v>
      </c>
      <c r="W510" s="9">
        <v>1329</v>
      </c>
    </row>
    <row r="511" spans="1:23" ht="21" customHeight="1">
      <c r="A511" s="9"/>
      <c r="B511" s="5">
        <v>1</v>
      </c>
      <c r="C511" s="2"/>
      <c r="D511" s="5">
        <v>0</v>
      </c>
      <c r="E511" s="11">
        <v>2100502</v>
      </c>
      <c r="F511" s="10">
        <v>210</v>
      </c>
      <c r="G511" s="10">
        <v>21005</v>
      </c>
      <c r="H511" s="10">
        <v>2100502</v>
      </c>
      <c r="I511" s="10"/>
      <c r="J511" s="22"/>
      <c r="K511" s="23"/>
      <c r="L511" s="24"/>
      <c r="M511" s="30" t="s">
        <v>146</v>
      </c>
      <c r="N511" s="26">
        <v>795</v>
      </c>
      <c r="O511" s="26"/>
      <c r="P511" s="384"/>
      <c r="Q511" s="384"/>
      <c r="R511" s="26"/>
      <c r="S511" s="26"/>
      <c r="T511" s="38"/>
      <c r="V511" s="9" t="s">
        <v>116</v>
      </c>
      <c r="W511" s="9">
        <v>795</v>
      </c>
    </row>
    <row r="512" spans="1:23" ht="21" customHeight="1">
      <c r="A512" s="9"/>
      <c r="B512" s="5">
        <v>1</v>
      </c>
      <c r="C512" s="2"/>
      <c r="D512" s="5">
        <v>0</v>
      </c>
      <c r="E512" s="11">
        <v>2100503</v>
      </c>
      <c r="F512" s="10">
        <v>210</v>
      </c>
      <c r="G512" s="10">
        <v>21005</v>
      </c>
      <c r="H512" s="10">
        <v>2100503</v>
      </c>
      <c r="I512" s="10"/>
      <c r="J512" s="22"/>
      <c r="K512" s="23"/>
      <c r="L512" s="24"/>
      <c r="M512" s="30" t="s">
        <v>828</v>
      </c>
      <c r="N512" s="26">
        <v>395</v>
      </c>
      <c r="O512" s="26"/>
      <c r="P512" s="384"/>
      <c r="Q512" s="384"/>
      <c r="R512" s="26"/>
      <c r="S512" s="26"/>
      <c r="T512" s="38"/>
      <c r="V512" s="9" t="s">
        <v>829</v>
      </c>
      <c r="W512" s="9">
        <v>395</v>
      </c>
    </row>
    <row r="513" spans="1:23" ht="21" customHeight="1">
      <c r="A513" s="5"/>
      <c r="B513" s="5">
        <v>1</v>
      </c>
      <c r="C513" s="2"/>
      <c r="D513" s="5">
        <v>0</v>
      </c>
      <c r="E513" s="11">
        <v>2100504</v>
      </c>
      <c r="F513" s="10">
        <v>210</v>
      </c>
      <c r="G513" s="10">
        <v>21005</v>
      </c>
      <c r="H513" s="10">
        <v>2100504</v>
      </c>
      <c r="I513" s="10"/>
      <c r="J513" s="22"/>
      <c r="K513" s="23"/>
      <c r="L513" s="24"/>
      <c r="M513" s="30" t="s">
        <v>830</v>
      </c>
      <c r="N513" s="26">
        <f>N514</f>
        <v>39694</v>
      </c>
      <c r="O513" s="26"/>
      <c r="P513" s="384"/>
      <c r="Q513" s="384"/>
      <c r="R513" s="26"/>
      <c r="S513" s="26"/>
      <c r="T513" s="38"/>
      <c r="V513" s="9" t="s">
        <v>831</v>
      </c>
      <c r="W513" s="9">
        <v>39694</v>
      </c>
    </row>
    <row r="514" spans="1:23" ht="21" customHeight="1">
      <c r="A514" s="9"/>
      <c r="B514" s="5">
        <v>1</v>
      </c>
      <c r="C514" s="2"/>
      <c r="D514" s="5">
        <v>0</v>
      </c>
      <c r="E514" s="11">
        <v>2100599</v>
      </c>
      <c r="F514" s="10">
        <v>210</v>
      </c>
      <c r="G514" s="10">
        <v>21005</v>
      </c>
      <c r="H514" s="10">
        <v>2100599</v>
      </c>
      <c r="I514" s="10"/>
      <c r="J514" s="22"/>
      <c r="K514" s="23"/>
      <c r="L514" s="24"/>
      <c r="M514" s="30" t="s">
        <v>831</v>
      </c>
      <c r="N514" s="26">
        <v>39694</v>
      </c>
      <c r="O514" s="26"/>
      <c r="P514" s="384"/>
      <c r="Q514" s="384"/>
      <c r="R514" s="26"/>
      <c r="S514" s="26"/>
      <c r="T514" s="38"/>
      <c r="V514" s="9" t="s">
        <v>832</v>
      </c>
      <c r="W514" s="9">
        <v>39694</v>
      </c>
    </row>
    <row r="515" spans="1:23" ht="21" customHeight="1">
      <c r="A515" s="9"/>
      <c r="B515" s="5">
        <v>1</v>
      </c>
      <c r="C515" s="2"/>
      <c r="D515" s="5">
        <v>0</v>
      </c>
      <c r="E515" s="11">
        <v>21006</v>
      </c>
      <c r="F515" s="10"/>
      <c r="G515" s="10">
        <v>21006</v>
      </c>
      <c r="H515" s="10"/>
      <c r="I515" s="10"/>
      <c r="J515" s="22"/>
      <c r="K515" s="23"/>
      <c r="L515" s="24" t="s">
        <v>31</v>
      </c>
      <c r="M515" s="25" t="s">
        <v>30</v>
      </c>
      <c r="N515" s="26">
        <f>N516+N524+N528+N533+N535+N539+N541+N543+N546</f>
        <v>20402</v>
      </c>
      <c r="O515" s="26"/>
      <c r="P515" s="381"/>
      <c r="Q515" s="381"/>
      <c r="R515" s="26"/>
      <c r="S515" s="26"/>
      <c r="T515" s="38"/>
      <c r="V515" s="9" t="s">
        <v>833</v>
      </c>
      <c r="W515" s="9">
        <v>20402</v>
      </c>
    </row>
    <row r="516" spans="1:23" ht="21" customHeight="1">
      <c r="A516" s="9"/>
      <c r="B516" s="5">
        <v>1</v>
      </c>
      <c r="C516" s="2"/>
      <c r="D516" s="5">
        <v>0</v>
      </c>
      <c r="E516" s="11">
        <v>2100601</v>
      </c>
      <c r="F516" s="10">
        <v>210</v>
      </c>
      <c r="G516" s="10">
        <v>21006</v>
      </c>
      <c r="H516" s="10">
        <v>2100601</v>
      </c>
      <c r="I516" s="10"/>
      <c r="J516" s="22"/>
      <c r="K516" s="23"/>
      <c r="L516" s="24"/>
      <c r="M516" s="25" t="s">
        <v>834</v>
      </c>
      <c r="N516" s="26">
        <f>SUM(N517:N523)</f>
        <v>3445</v>
      </c>
      <c r="O516" s="26"/>
      <c r="P516" s="381"/>
      <c r="Q516" s="381"/>
      <c r="R516" s="26"/>
      <c r="S516" s="26"/>
      <c r="T516" s="38"/>
      <c r="V516" s="9" t="s">
        <v>835</v>
      </c>
      <c r="W516" s="9">
        <v>3445</v>
      </c>
    </row>
    <row r="517" spans="1:23" ht="21" customHeight="1">
      <c r="A517" s="9"/>
      <c r="B517" s="5">
        <v>1</v>
      </c>
      <c r="C517" s="2"/>
      <c r="D517" s="5">
        <v>0</v>
      </c>
      <c r="E517" s="11">
        <v>21007</v>
      </c>
      <c r="F517" s="10"/>
      <c r="G517" s="10">
        <v>21007</v>
      </c>
      <c r="H517" s="10"/>
      <c r="I517" s="10"/>
      <c r="J517" s="22"/>
      <c r="K517" s="23"/>
      <c r="L517" s="24"/>
      <c r="M517" s="30" t="s">
        <v>131</v>
      </c>
      <c r="N517" s="26">
        <v>2426</v>
      </c>
      <c r="O517" s="26"/>
      <c r="P517" s="384"/>
      <c r="Q517" s="384"/>
      <c r="R517" s="26"/>
      <c r="S517" s="26"/>
      <c r="T517" s="38"/>
      <c r="V517" s="9" t="s">
        <v>98</v>
      </c>
      <c r="W517" s="9">
        <v>2426</v>
      </c>
    </row>
    <row r="518" spans="1:23" ht="21" customHeight="1">
      <c r="A518" s="9"/>
      <c r="B518" s="5">
        <v>1</v>
      </c>
      <c r="C518" s="2"/>
      <c r="D518" s="5">
        <v>0</v>
      </c>
      <c r="E518" s="11">
        <v>2100716</v>
      </c>
      <c r="F518" s="10">
        <v>210</v>
      </c>
      <c r="G518" s="10">
        <v>21007</v>
      </c>
      <c r="H518" s="10">
        <v>2100716</v>
      </c>
      <c r="I518" s="10"/>
      <c r="J518" s="22"/>
      <c r="K518" s="23"/>
      <c r="L518" s="24"/>
      <c r="M518" s="30" t="s">
        <v>132</v>
      </c>
      <c r="N518" s="26">
        <v>607</v>
      </c>
      <c r="O518" s="26"/>
      <c r="P518" s="384"/>
      <c r="Q518" s="384"/>
      <c r="R518" s="26"/>
      <c r="S518" s="26"/>
      <c r="T518" s="38"/>
      <c r="V518" s="9" t="s">
        <v>100</v>
      </c>
      <c r="W518" s="9">
        <v>607</v>
      </c>
    </row>
    <row r="519" spans="1:23" ht="21" customHeight="1">
      <c r="A519" s="9"/>
      <c r="B519" s="5"/>
      <c r="C519" s="2"/>
      <c r="D519" s="5"/>
      <c r="F519" s="10"/>
      <c r="G519" s="10"/>
      <c r="H519" s="10"/>
      <c r="I519" s="10"/>
      <c r="J519" s="22"/>
      <c r="K519" s="23"/>
      <c r="L519" s="24"/>
      <c r="M519" s="30" t="s">
        <v>133</v>
      </c>
      <c r="N519" s="26"/>
      <c r="O519" s="26"/>
      <c r="P519" s="384"/>
      <c r="Q519" s="384"/>
      <c r="R519" s="26"/>
      <c r="S519" s="26"/>
      <c r="T519" s="38"/>
      <c r="V519" s="9" t="s">
        <v>102</v>
      </c>
      <c r="W519" s="9">
        <v>0</v>
      </c>
    </row>
    <row r="520" spans="1:23" ht="21" customHeight="1">
      <c r="A520" s="9"/>
      <c r="B520" s="5">
        <v>1</v>
      </c>
      <c r="C520" s="2"/>
      <c r="D520" s="5">
        <v>0</v>
      </c>
      <c r="E520" s="11">
        <v>2100717</v>
      </c>
      <c r="F520" s="10">
        <v>210</v>
      </c>
      <c r="G520" s="10">
        <v>21007</v>
      </c>
      <c r="H520" s="10">
        <v>2100717</v>
      </c>
      <c r="I520" s="10"/>
      <c r="J520" s="22"/>
      <c r="K520" s="23"/>
      <c r="L520" s="24"/>
      <c r="M520" s="30" t="s">
        <v>836</v>
      </c>
      <c r="N520" s="26">
        <v>160</v>
      </c>
      <c r="O520" s="26"/>
      <c r="P520" s="384"/>
      <c r="Q520" s="384"/>
      <c r="R520" s="26"/>
      <c r="S520" s="26"/>
      <c r="T520" s="38"/>
      <c r="V520" s="9" t="s">
        <v>837</v>
      </c>
      <c r="W520" s="9">
        <v>160</v>
      </c>
    </row>
    <row r="521" spans="1:23" ht="21" customHeight="1">
      <c r="A521" s="9"/>
      <c r="B521" s="5">
        <v>1</v>
      </c>
      <c r="C521" s="2"/>
      <c r="D521" s="5">
        <v>0</v>
      </c>
      <c r="E521" s="11">
        <v>21010</v>
      </c>
      <c r="F521" s="10"/>
      <c r="G521" s="10">
        <v>21010</v>
      </c>
      <c r="H521" s="10"/>
      <c r="I521" s="10"/>
      <c r="J521" s="22"/>
      <c r="K521" s="23"/>
      <c r="L521" s="24"/>
      <c r="M521" s="30" t="s">
        <v>838</v>
      </c>
      <c r="N521" s="26"/>
      <c r="O521" s="26"/>
      <c r="P521" s="384"/>
      <c r="Q521" s="384"/>
      <c r="R521" s="26"/>
      <c r="S521" s="26"/>
      <c r="T521" s="38"/>
      <c r="V521" s="9" t="s">
        <v>839</v>
      </c>
      <c r="W521" s="9">
        <v>0</v>
      </c>
    </row>
    <row r="522" spans="1:23" ht="21" customHeight="1">
      <c r="A522" s="9"/>
      <c r="B522" s="5">
        <v>1</v>
      </c>
      <c r="C522" s="2"/>
      <c r="D522" s="5">
        <v>0</v>
      </c>
      <c r="E522" s="11">
        <v>2101001</v>
      </c>
      <c r="F522" s="10">
        <v>210</v>
      </c>
      <c r="G522" s="10">
        <v>21010</v>
      </c>
      <c r="H522" s="10">
        <v>2101001</v>
      </c>
      <c r="I522" s="10"/>
      <c r="J522" s="22"/>
      <c r="K522" s="23"/>
      <c r="L522" s="24"/>
      <c r="M522" s="30" t="s">
        <v>840</v>
      </c>
      <c r="N522" s="26"/>
      <c r="O522" s="26"/>
      <c r="P522" s="384"/>
      <c r="Q522" s="384"/>
      <c r="R522" s="26"/>
      <c r="S522" s="26"/>
      <c r="T522" s="38"/>
      <c r="V522" s="9" t="s">
        <v>841</v>
      </c>
      <c r="W522" s="9">
        <v>0</v>
      </c>
    </row>
    <row r="523" spans="1:23" ht="21" customHeight="1">
      <c r="A523" s="9"/>
      <c r="B523" s="5">
        <v>1</v>
      </c>
      <c r="C523" s="2"/>
      <c r="D523" s="5">
        <v>0</v>
      </c>
      <c r="E523" s="11">
        <v>2101002</v>
      </c>
      <c r="F523" s="10">
        <v>210</v>
      </c>
      <c r="G523" s="10">
        <v>21010</v>
      </c>
      <c r="H523" s="10">
        <v>2101002</v>
      </c>
      <c r="I523" s="10"/>
      <c r="J523" s="22"/>
      <c r="K523" s="23"/>
      <c r="L523" s="24"/>
      <c r="M523" s="30" t="s">
        <v>842</v>
      </c>
      <c r="N523" s="26">
        <v>252</v>
      </c>
      <c r="O523" s="26"/>
      <c r="P523" s="384"/>
      <c r="Q523" s="384"/>
      <c r="R523" s="26"/>
      <c r="S523" s="26"/>
      <c r="T523" s="38"/>
      <c r="V523" s="9" t="s">
        <v>843</v>
      </c>
      <c r="W523" s="9">
        <v>252</v>
      </c>
    </row>
    <row r="524" spans="1:23" ht="21" customHeight="1">
      <c r="A524" s="9"/>
      <c r="B524" s="5">
        <v>1</v>
      </c>
      <c r="C524" s="2"/>
      <c r="D524" s="5">
        <v>0</v>
      </c>
      <c r="E524" s="11">
        <v>2101012</v>
      </c>
      <c r="F524" s="10">
        <v>210</v>
      </c>
      <c r="G524" s="10">
        <v>21010</v>
      </c>
      <c r="H524" s="10">
        <v>2101012</v>
      </c>
      <c r="I524" s="10"/>
      <c r="J524" s="22"/>
      <c r="K524" s="23"/>
      <c r="L524" s="24"/>
      <c r="M524" s="30" t="s">
        <v>844</v>
      </c>
      <c r="N524" s="26">
        <f>SUM(N525:N527)</f>
        <v>15</v>
      </c>
      <c r="O524" s="26"/>
      <c r="P524" s="384"/>
      <c r="Q524" s="384"/>
      <c r="R524" s="26"/>
      <c r="S524" s="26"/>
      <c r="T524" s="38"/>
      <c r="V524" s="9" t="s">
        <v>845</v>
      </c>
      <c r="W524" s="9">
        <v>15</v>
      </c>
    </row>
    <row r="525" spans="1:23" ht="21" customHeight="1">
      <c r="A525" s="9"/>
      <c r="B525" s="5">
        <v>1</v>
      </c>
      <c r="C525" s="2"/>
      <c r="D525" s="5">
        <v>0</v>
      </c>
      <c r="E525" s="11">
        <v>2101014</v>
      </c>
      <c r="F525" s="10">
        <v>210</v>
      </c>
      <c r="G525" s="10">
        <v>21010</v>
      </c>
      <c r="H525" s="10">
        <v>2101014</v>
      </c>
      <c r="I525" s="10"/>
      <c r="J525" s="22"/>
      <c r="K525" s="23"/>
      <c r="L525" s="24"/>
      <c r="M525" s="30" t="s">
        <v>846</v>
      </c>
      <c r="N525" s="26"/>
      <c r="O525" s="26"/>
      <c r="P525" s="384"/>
      <c r="Q525" s="384"/>
      <c r="R525" s="26"/>
      <c r="S525" s="26"/>
      <c r="T525" s="38"/>
      <c r="V525" s="9" t="s">
        <v>847</v>
      </c>
      <c r="W525" s="9">
        <v>0</v>
      </c>
    </row>
    <row r="526" spans="1:23" ht="21" customHeight="1">
      <c r="A526" s="9"/>
      <c r="B526" s="5">
        <v>1</v>
      </c>
      <c r="C526" s="2"/>
      <c r="D526" s="5">
        <v>0</v>
      </c>
      <c r="E526" s="11">
        <v>2101015</v>
      </c>
      <c r="F526" s="10">
        <v>210</v>
      </c>
      <c r="G526" s="10">
        <v>21010</v>
      </c>
      <c r="H526" s="10">
        <v>2101015</v>
      </c>
      <c r="I526" s="10"/>
      <c r="J526" s="22"/>
      <c r="K526" s="23"/>
      <c r="L526" s="24"/>
      <c r="M526" s="30" t="s">
        <v>848</v>
      </c>
      <c r="N526" s="26"/>
      <c r="O526" s="26"/>
      <c r="P526" s="384"/>
      <c r="Q526" s="384"/>
      <c r="R526" s="26"/>
      <c r="S526" s="26"/>
      <c r="T526" s="38"/>
      <c r="V526" s="9" t="s">
        <v>849</v>
      </c>
      <c r="W526" s="9">
        <v>0</v>
      </c>
    </row>
    <row r="527" spans="1:23" ht="21" customHeight="1">
      <c r="A527" s="9"/>
      <c r="B527" s="5"/>
      <c r="C527" s="2"/>
      <c r="D527" s="5"/>
      <c r="F527" s="10"/>
      <c r="G527" s="10"/>
      <c r="H527" s="10"/>
      <c r="I527" s="10"/>
      <c r="J527" s="22"/>
      <c r="K527" s="23"/>
      <c r="L527" s="24"/>
      <c r="M527" s="39" t="s">
        <v>850</v>
      </c>
      <c r="N527" s="26">
        <v>15</v>
      </c>
      <c r="O527" s="26"/>
      <c r="P527" s="384"/>
      <c r="Q527" s="384"/>
      <c r="R527" s="26"/>
      <c r="S527" s="26"/>
      <c r="T527" s="38"/>
      <c r="V527" s="9" t="s">
        <v>851</v>
      </c>
      <c r="W527" s="9">
        <v>15</v>
      </c>
    </row>
    <row r="528" spans="1:23" ht="21" customHeight="1">
      <c r="A528" s="9"/>
      <c r="B528" s="5">
        <v>1</v>
      </c>
      <c r="C528" s="2"/>
      <c r="D528" s="5">
        <v>0</v>
      </c>
      <c r="E528" s="11">
        <v>2101016</v>
      </c>
      <c r="F528" s="10">
        <v>210</v>
      </c>
      <c r="G528" s="10">
        <v>21010</v>
      </c>
      <c r="H528" s="10">
        <v>2101016</v>
      </c>
      <c r="I528" s="10"/>
      <c r="J528" s="22"/>
      <c r="K528" s="23"/>
      <c r="L528" s="24"/>
      <c r="M528" s="30" t="s">
        <v>852</v>
      </c>
      <c r="N528" s="26">
        <f>SUM(N529:N532)</f>
        <v>11031</v>
      </c>
      <c r="O528" s="26"/>
      <c r="P528" s="384"/>
      <c r="Q528" s="384"/>
      <c r="R528" s="26"/>
      <c r="S528" s="26"/>
      <c r="T528" s="38"/>
      <c r="V528" s="9" t="s">
        <v>853</v>
      </c>
      <c r="W528" s="9">
        <v>11031</v>
      </c>
    </row>
    <row r="529" spans="1:23" ht="21" customHeight="1">
      <c r="A529" s="9"/>
      <c r="B529" s="5">
        <v>1</v>
      </c>
      <c r="C529" s="2"/>
      <c r="D529" s="5">
        <v>0</v>
      </c>
      <c r="E529" s="11">
        <v>2101050</v>
      </c>
      <c r="F529" s="10">
        <v>210</v>
      </c>
      <c r="G529" s="10">
        <v>21010</v>
      </c>
      <c r="H529" s="10">
        <v>2101050</v>
      </c>
      <c r="I529" s="10"/>
      <c r="J529" s="22"/>
      <c r="K529" s="23"/>
      <c r="L529" s="24"/>
      <c r="M529" s="30" t="s">
        <v>854</v>
      </c>
      <c r="N529" s="26"/>
      <c r="O529" s="26"/>
      <c r="P529" s="384"/>
      <c r="Q529" s="384"/>
      <c r="R529" s="26"/>
      <c r="S529" s="26"/>
      <c r="T529" s="38"/>
      <c r="V529" s="9" t="s">
        <v>855</v>
      </c>
      <c r="W529" s="9">
        <v>0</v>
      </c>
    </row>
    <row r="530" spans="1:23" ht="21" customHeight="1">
      <c r="A530" s="9"/>
      <c r="B530" s="5">
        <v>1</v>
      </c>
      <c r="C530" s="2"/>
      <c r="D530" s="5">
        <v>0</v>
      </c>
      <c r="E530" s="11">
        <v>2101099</v>
      </c>
      <c r="F530" s="10">
        <v>210</v>
      </c>
      <c r="G530" s="10">
        <v>21010</v>
      </c>
      <c r="H530" s="10">
        <v>2101099</v>
      </c>
      <c r="I530" s="10"/>
      <c r="J530" s="22"/>
      <c r="K530" s="23"/>
      <c r="L530" s="41"/>
      <c r="M530" s="30" t="s">
        <v>856</v>
      </c>
      <c r="N530" s="26">
        <v>37</v>
      </c>
      <c r="O530" s="26"/>
      <c r="P530" s="384"/>
      <c r="Q530" s="384"/>
      <c r="R530" s="26"/>
      <c r="S530" s="26"/>
      <c r="T530" s="38"/>
      <c r="V530" s="9" t="s">
        <v>857</v>
      </c>
      <c r="W530" s="9">
        <v>37</v>
      </c>
    </row>
    <row r="531" spans="1:23" ht="21" customHeight="1">
      <c r="A531" s="9"/>
      <c r="B531" s="5"/>
      <c r="C531" s="2"/>
      <c r="D531" s="5"/>
      <c r="F531" s="10"/>
      <c r="G531" s="10"/>
      <c r="H531" s="10"/>
      <c r="I531" s="10"/>
      <c r="J531" s="22"/>
      <c r="K531" s="42"/>
      <c r="L531" s="24"/>
      <c r="M531" s="45" t="s">
        <v>858</v>
      </c>
      <c r="N531" s="26">
        <v>1343</v>
      </c>
      <c r="O531" s="26"/>
      <c r="P531" s="384"/>
      <c r="Q531" s="384"/>
      <c r="R531" s="26"/>
      <c r="S531" s="26"/>
      <c r="T531" s="38"/>
      <c r="V531" s="9" t="s">
        <v>859</v>
      </c>
      <c r="W531" s="9">
        <v>1343</v>
      </c>
    </row>
    <row r="532" spans="1:23" ht="21" customHeight="1">
      <c r="A532" s="9"/>
      <c r="B532" s="5">
        <v>1</v>
      </c>
      <c r="C532" s="2"/>
      <c r="D532" s="5">
        <v>0</v>
      </c>
      <c r="E532" s="11">
        <v>21099</v>
      </c>
      <c r="F532" s="10"/>
      <c r="G532" s="10">
        <v>21099</v>
      </c>
      <c r="H532" s="10"/>
      <c r="I532" s="10"/>
      <c r="J532" s="22"/>
      <c r="K532" s="42"/>
      <c r="L532" s="24"/>
      <c r="M532" s="43" t="s">
        <v>860</v>
      </c>
      <c r="N532" s="26">
        <v>9651</v>
      </c>
      <c r="O532" s="26"/>
      <c r="P532" s="384"/>
      <c r="Q532" s="384"/>
      <c r="R532" s="26"/>
      <c r="S532" s="26"/>
      <c r="T532" s="38"/>
      <c r="V532" s="9" t="s">
        <v>861</v>
      </c>
      <c r="W532" s="9">
        <v>9651</v>
      </c>
    </row>
    <row r="533" spans="1:23" ht="21" customHeight="1">
      <c r="A533" s="9"/>
      <c r="B533" s="5">
        <v>1</v>
      </c>
      <c r="C533" s="2"/>
      <c r="D533" s="5">
        <v>0</v>
      </c>
      <c r="E533" s="11">
        <v>2109901</v>
      </c>
      <c r="F533" s="10">
        <v>210</v>
      </c>
      <c r="G533" s="10">
        <v>21099</v>
      </c>
      <c r="H533" s="10">
        <v>2109901</v>
      </c>
      <c r="I533" s="10"/>
      <c r="J533" s="22"/>
      <c r="K533" s="23"/>
      <c r="L533" s="46"/>
      <c r="M533" s="39" t="s">
        <v>862</v>
      </c>
      <c r="N533" s="26">
        <f>N534</f>
        <v>3021</v>
      </c>
      <c r="O533" s="26"/>
      <c r="P533" s="384"/>
      <c r="Q533" s="384"/>
      <c r="R533" s="26"/>
      <c r="S533" s="26"/>
      <c r="T533" s="38"/>
      <c r="V533" s="9" t="s">
        <v>863</v>
      </c>
      <c r="W533" s="9">
        <v>3021</v>
      </c>
    </row>
    <row r="534" spans="1:23" ht="21" customHeight="1">
      <c r="A534" s="9"/>
      <c r="B534" s="5">
        <v>1</v>
      </c>
      <c r="C534" s="2"/>
      <c r="D534" s="5">
        <v>0</v>
      </c>
      <c r="E534" s="11">
        <v>211</v>
      </c>
      <c r="F534" s="10">
        <v>211</v>
      </c>
      <c r="G534" s="10"/>
      <c r="H534" s="10"/>
      <c r="I534" s="10"/>
      <c r="J534" s="22"/>
      <c r="K534" s="23"/>
      <c r="L534" s="24"/>
      <c r="M534" s="39" t="s">
        <v>864</v>
      </c>
      <c r="N534" s="26">
        <v>3021</v>
      </c>
      <c r="O534" s="26"/>
      <c r="P534" s="384"/>
      <c r="Q534" s="384"/>
      <c r="R534" s="26"/>
      <c r="S534" s="26"/>
      <c r="T534" s="38"/>
      <c r="V534" s="9" t="s">
        <v>865</v>
      </c>
      <c r="W534" s="9">
        <v>3021</v>
      </c>
    </row>
    <row r="535" spans="1:23" ht="21" customHeight="1">
      <c r="A535" s="9"/>
      <c r="B535" s="5">
        <v>1</v>
      </c>
      <c r="C535" s="2"/>
      <c r="D535" s="5">
        <v>0</v>
      </c>
      <c r="E535" s="11">
        <v>21101</v>
      </c>
      <c r="F535" s="10"/>
      <c r="G535" s="10">
        <v>21101</v>
      </c>
      <c r="H535" s="10"/>
      <c r="I535" s="10"/>
      <c r="J535" s="22"/>
      <c r="K535" s="23"/>
      <c r="L535" s="24"/>
      <c r="M535" s="30" t="s">
        <v>866</v>
      </c>
      <c r="N535" s="26">
        <f>SUM(N536:N538)</f>
        <v>1587</v>
      </c>
      <c r="O535" s="26"/>
      <c r="P535" s="385"/>
      <c r="Q535" s="385"/>
      <c r="R535" s="26"/>
      <c r="S535" s="26"/>
      <c r="T535" s="38"/>
      <c r="V535" s="9" t="s">
        <v>867</v>
      </c>
      <c r="W535" s="9">
        <v>1587</v>
      </c>
    </row>
    <row r="536" spans="1:23" ht="21" customHeight="1">
      <c r="A536" s="9"/>
      <c r="B536" s="5">
        <v>1</v>
      </c>
      <c r="C536" s="2"/>
      <c r="D536" s="5">
        <v>0</v>
      </c>
      <c r="E536" s="11">
        <v>2110101</v>
      </c>
      <c r="F536" s="10">
        <v>211</v>
      </c>
      <c r="G536" s="10">
        <v>21101</v>
      </c>
      <c r="H536" s="10">
        <v>2110101</v>
      </c>
      <c r="I536" s="10"/>
      <c r="J536" s="22"/>
      <c r="K536" s="23"/>
      <c r="L536" s="24"/>
      <c r="M536" s="30" t="s">
        <v>868</v>
      </c>
      <c r="N536" s="26">
        <v>1502</v>
      </c>
      <c r="O536" s="26"/>
      <c r="P536" s="385"/>
      <c r="Q536" s="385"/>
      <c r="R536" s="26"/>
      <c r="S536" s="26"/>
      <c r="T536" s="38"/>
      <c r="V536" s="9" t="s">
        <v>869</v>
      </c>
      <c r="W536" s="9">
        <v>1502</v>
      </c>
    </row>
    <row r="537" spans="1:23" ht="21" customHeight="1">
      <c r="A537" s="9"/>
      <c r="B537" s="5"/>
      <c r="C537" s="2"/>
      <c r="D537" s="5"/>
      <c r="F537" s="10"/>
      <c r="G537" s="10"/>
      <c r="H537" s="10"/>
      <c r="I537" s="10"/>
      <c r="J537" s="22"/>
      <c r="K537" s="23"/>
      <c r="L537" s="24"/>
      <c r="M537" s="30" t="s">
        <v>870</v>
      </c>
      <c r="N537" s="26">
        <v>85</v>
      </c>
      <c r="O537" s="26"/>
      <c r="P537" s="385"/>
      <c r="Q537" s="385"/>
      <c r="R537" s="26"/>
      <c r="S537" s="26"/>
      <c r="T537" s="38"/>
      <c r="V537" s="9" t="s">
        <v>871</v>
      </c>
      <c r="W537" s="9">
        <v>85</v>
      </c>
    </row>
    <row r="538" spans="1:23" ht="21" customHeight="1">
      <c r="A538" s="9"/>
      <c r="B538" s="5">
        <v>1</v>
      </c>
      <c r="C538" s="2"/>
      <c r="D538" s="5">
        <v>0</v>
      </c>
      <c r="E538" s="11">
        <v>2110102</v>
      </c>
      <c r="F538" s="10">
        <v>211</v>
      </c>
      <c r="G538" s="10">
        <v>21101</v>
      </c>
      <c r="H538" s="10">
        <v>2110102</v>
      </c>
      <c r="I538" s="10"/>
      <c r="J538" s="22"/>
      <c r="K538" s="23"/>
      <c r="L538" s="24"/>
      <c r="M538" s="30" t="s">
        <v>872</v>
      </c>
      <c r="N538" s="26"/>
      <c r="O538" s="26"/>
      <c r="P538" s="384"/>
      <c r="Q538" s="384"/>
      <c r="R538" s="26"/>
      <c r="S538" s="26"/>
      <c r="T538" s="38"/>
      <c r="V538" s="9" t="s">
        <v>873</v>
      </c>
      <c r="W538" s="9">
        <v>0</v>
      </c>
    </row>
    <row r="539" spans="1:23" ht="21" customHeight="1">
      <c r="A539" s="9"/>
      <c r="B539" s="5"/>
      <c r="C539" s="2"/>
      <c r="D539" s="5"/>
      <c r="F539" s="10"/>
      <c r="G539" s="10"/>
      <c r="H539" s="10"/>
      <c r="I539" s="10"/>
      <c r="J539" s="22"/>
      <c r="K539" s="23"/>
      <c r="L539" s="24"/>
      <c r="M539" s="30" t="s">
        <v>874</v>
      </c>
      <c r="N539" s="26">
        <f>N540</f>
        <v>25</v>
      </c>
      <c r="O539" s="26"/>
      <c r="P539" s="384"/>
      <c r="Q539" s="384"/>
      <c r="R539" s="26"/>
      <c r="S539" s="26"/>
      <c r="T539" s="38"/>
      <c r="V539" s="9" t="s">
        <v>875</v>
      </c>
      <c r="W539" s="9">
        <v>25</v>
      </c>
    </row>
    <row r="540" spans="1:23" ht="21" customHeight="1">
      <c r="A540" s="9"/>
      <c r="B540" s="5"/>
      <c r="C540" s="2"/>
      <c r="D540" s="5"/>
      <c r="F540" s="10"/>
      <c r="G540" s="10"/>
      <c r="H540" s="10"/>
      <c r="I540" s="10"/>
      <c r="J540" s="22"/>
      <c r="K540" s="23"/>
      <c r="L540" s="24"/>
      <c r="M540" s="30" t="s">
        <v>876</v>
      </c>
      <c r="N540" s="26">
        <v>25</v>
      </c>
      <c r="O540" s="26"/>
      <c r="P540" s="384"/>
      <c r="Q540" s="384"/>
      <c r="R540" s="26"/>
      <c r="S540" s="26"/>
      <c r="T540" s="38"/>
      <c r="V540" s="9" t="s">
        <v>877</v>
      </c>
      <c r="W540" s="9">
        <v>25</v>
      </c>
    </row>
    <row r="541" spans="1:23" ht="21" customHeight="1">
      <c r="A541" s="9"/>
      <c r="B541" s="5"/>
      <c r="C541" s="2"/>
      <c r="D541" s="5"/>
      <c r="F541" s="10"/>
      <c r="G541" s="10"/>
      <c r="H541" s="10"/>
      <c r="I541" s="10"/>
      <c r="J541" s="22"/>
      <c r="K541" s="23"/>
      <c r="L541" s="24"/>
      <c r="M541" s="30" t="s">
        <v>878</v>
      </c>
      <c r="N541" s="26">
        <f>N542</f>
        <v>600</v>
      </c>
      <c r="O541" s="26"/>
      <c r="P541" s="384"/>
      <c r="Q541" s="384"/>
      <c r="R541" s="26"/>
      <c r="S541" s="26"/>
      <c r="T541" s="38"/>
      <c r="V541" s="9" t="s">
        <v>879</v>
      </c>
      <c r="W541" s="9">
        <v>600</v>
      </c>
    </row>
    <row r="542" spans="1:23" ht="21" customHeight="1">
      <c r="A542" s="9"/>
      <c r="B542" s="5"/>
      <c r="C542" s="2"/>
      <c r="D542" s="5"/>
      <c r="F542" s="10"/>
      <c r="G542" s="10"/>
      <c r="H542" s="10"/>
      <c r="I542" s="10"/>
      <c r="J542" s="22"/>
      <c r="K542" s="23"/>
      <c r="L542" s="24"/>
      <c r="M542" s="30" t="s">
        <v>880</v>
      </c>
      <c r="N542" s="26">
        <v>600</v>
      </c>
      <c r="O542" s="26"/>
      <c r="P542" s="384"/>
      <c r="Q542" s="384"/>
      <c r="R542" s="26"/>
      <c r="S542" s="26"/>
      <c r="T542" s="38"/>
      <c r="V542" s="9" t="s">
        <v>881</v>
      </c>
      <c r="W542" s="9">
        <v>600</v>
      </c>
    </row>
    <row r="543" spans="1:23" ht="21" customHeight="1">
      <c r="A543" s="9"/>
      <c r="B543" s="5"/>
      <c r="C543" s="2"/>
      <c r="D543" s="5"/>
      <c r="F543" s="10"/>
      <c r="G543" s="10"/>
      <c r="H543" s="10"/>
      <c r="I543" s="10"/>
      <c r="J543" s="22"/>
      <c r="K543" s="23"/>
      <c r="L543" s="24"/>
      <c r="M543" s="30" t="s">
        <v>882</v>
      </c>
      <c r="N543" s="26">
        <f>SUM(N544:N545)</f>
        <v>288</v>
      </c>
      <c r="O543" s="26"/>
      <c r="P543" s="384"/>
      <c r="Q543" s="384"/>
      <c r="R543" s="26"/>
      <c r="S543" s="26"/>
      <c r="T543" s="38"/>
      <c r="V543" s="9" t="s">
        <v>883</v>
      </c>
      <c r="W543" s="9">
        <v>288</v>
      </c>
    </row>
    <row r="544" spans="1:23" ht="21" customHeight="1">
      <c r="A544" s="9"/>
      <c r="B544" s="5"/>
      <c r="C544" s="2"/>
      <c r="D544" s="5"/>
      <c r="F544" s="10"/>
      <c r="G544" s="10"/>
      <c r="H544" s="10"/>
      <c r="I544" s="10"/>
      <c r="J544" s="22"/>
      <c r="K544" s="23"/>
      <c r="L544" s="24"/>
      <c r="M544" s="30" t="s">
        <v>131</v>
      </c>
      <c r="N544" s="26">
        <v>244</v>
      </c>
      <c r="O544" s="26"/>
      <c r="P544" s="384"/>
      <c r="Q544" s="384"/>
      <c r="R544" s="26"/>
      <c r="S544" s="26"/>
      <c r="T544" s="38"/>
      <c r="V544" s="9" t="s">
        <v>98</v>
      </c>
      <c r="W544" s="9">
        <v>244</v>
      </c>
    </row>
    <row r="545" spans="1:23" ht="21" customHeight="1">
      <c r="A545" s="9"/>
      <c r="B545" s="5"/>
      <c r="C545" s="2"/>
      <c r="D545" s="5"/>
      <c r="F545" s="10"/>
      <c r="G545" s="10"/>
      <c r="H545" s="10"/>
      <c r="I545" s="10"/>
      <c r="J545" s="22"/>
      <c r="K545" s="23"/>
      <c r="L545" s="24"/>
      <c r="M545" s="30" t="s">
        <v>132</v>
      </c>
      <c r="N545" s="26">
        <v>44</v>
      </c>
      <c r="O545" s="26"/>
      <c r="P545" s="384"/>
      <c r="Q545" s="384"/>
      <c r="R545" s="26"/>
      <c r="S545" s="26"/>
      <c r="T545" s="38"/>
      <c r="V545" s="9" t="s">
        <v>100</v>
      </c>
      <c r="W545" s="9">
        <v>44</v>
      </c>
    </row>
    <row r="546" spans="1:23" ht="21" customHeight="1">
      <c r="A546" s="9"/>
      <c r="B546" s="5">
        <v>1</v>
      </c>
      <c r="C546" s="2"/>
      <c r="D546" s="5">
        <v>0</v>
      </c>
      <c r="E546" s="11">
        <v>2110104</v>
      </c>
      <c r="F546" s="10">
        <v>211</v>
      </c>
      <c r="G546" s="10">
        <v>21101</v>
      </c>
      <c r="H546" s="10">
        <v>2110104</v>
      </c>
      <c r="I546" s="10"/>
      <c r="J546" s="22"/>
      <c r="K546" s="23"/>
      <c r="L546" s="24"/>
      <c r="M546" s="30" t="s">
        <v>884</v>
      </c>
      <c r="N546" s="26">
        <f>N547</f>
        <v>390</v>
      </c>
      <c r="O546" s="26"/>
      <c r="P546" s="384"/>
      <c r="Q546" s="384"/>
      <c r="R546" s="26"/>
      <c r="S546" s="26"/>
      <c r="T546" s="38"/>
      <c r="V546" s="9" t="s">
        <v>885</v>
      </c>
      <c r="W546" s="9">
        <v>390</v>
      </c>
    </row>
    <row r="547" spans="1:23" ht="21" customHeight="1">
      <c r="A547" s="9"/>
      <c r="B547" s="5">
        <v>1</v>
      </c>
      <c r="C547" s="2"/>
      <c r="D547" s="5">
        <v>0</v>
      </c>
      <c r="E547" s="11">
        <v>2110105</v>
      </c>
      <c r="F547" s="10">
        <v>211</v>
      </c>
      <c r="G547" s="10">
        <v>21101</v>
      </c>
      <c r="H547" s="10">
        <v>2110105</v>
      </c>
      <c r="I547" s="10"/>
      <c r="J547" s="22"/>
      <c r="K547" s="23"/>
      <c r="L547" s="24"/>
      <c r="M547" s="30" t="s">
        <v>886</v>
      </c>
      <c r="N547" s="26">
        <v>390</v>
      </c>
      <c r="O547" s="26"/>
      <c r="P547" s="384"/>
      <c r="Q547" s="384"/>
      <c r="R547" s="26"/>
      <c r="S547" s="26"/>
      <c r="T547" s="38"/>
      <c r="V547" s="9" t="s">
        <v>887</v>
      </c>
      <c r="W547" s="9">
        <v>390</v>
      </c>
    </row>
    <row r="548" spans="1:23" ht="21" customHeight="1">
      <c r="A548" s="9"/>
      <c r="B548" s="5">
        <v>1</v>
      </c>
      <c r="C548" s="2"/>
      <c r="D548" s="5">
        <v>0</v>
      </c>
      <c r="E548" s="11">
        <v>2110106</v>
      </c>
      <c r="F548" s="10">
        <v>211</v>
      </c>
      <c r="G548" s="10">
        <v>21101</v>
      </c>
      <c r="H548" s="10">
        <v>2110106</v>
      </c>
      <c r="I548" s="10"/>
      <c r="J548" s="22"/>
      <c r="K548" s="23"/>
      <c r="L548" s="24" t="s">
        <v>33</v>
      </c>
      <c r="M548" s="25" t="s">
        <v>32</v>
      </c>
      <c r="N548" s="26">
        <f>N549+N560+N562+N565+N567+N569</f>
        <v>588490</v>
      </c>
      <c r="O548" s="26"/>
      <c r="P548" s="381"/>
      <c r="Q548" s="381"/>
      <c r="R548" s="26"/>
      <c r="S548" s="26"/>
      <c r="T548" s="38"/>
      <c r="V548" s="9" t="s">
        <v>888</v>
      </c>
      <c r="W548" s="9">
        <v>588490</v>
      </c>
    </row>
    <row r="549" spans="1:23" ht="21" customHeight="1">
      <c r="A549" s="9"/>
      <c r="B549" s="5">
        <v>1</v>
      </c>
      <c r="C549" s="2"/>
      <c r="D549" s="5">
        <v>0</v>
      </c>
      <c r="E549" s="11">
        <v>2110199</v>
      </c>
      <c r="F549" s="10">
        <v>211</v>
      </c>
      <c r="G549" s="10">
        <v>21101</v>
      </c>
      <c r="H549" s="10">
        <v>2110199</v>
      </c>
      <c r="I549" s="10"/>
      <c r="J549" s="22"/>
      <c r="K549" s="23"/>
      <c r="L549" s="24"/>
      <c r="M549" s="25" t="s">
        <v>889</v>
      </c>
      <c r="N549" s="26">
        <f>SUM(N550:N559)</f>
        <v>27571</v>
      </c>
      <c r="O549" s="26"/>
      <c r="P549" s="381"/>
      <c r="Q549" s="381"/>
      <c r="R549" s="26"/>
      <c r="S549" s="26"/>
      <c r="T549" s="38"/>
      <c r="V549" s="9" t="s">
        <v>890</v>
      </c>
      <c r="W549" s="9">
        <v>27571</v>
      </c>
    </row>
    <row r="550" spans="1:23" ht="21" customHeight="1">
      <c r="A550" s="9"/>
      <c r="B550" s="5">
        <v>1</v>
      </c>
      <c r="C550" s="2"/>
      <c r="D550" s="5">
        <v>0</v>
      </c>
      <c r="E550" s="11">
        <v>21102</v>
      </c>
      <c r="F550" s="10"/>
      <c r="G550" s="10">
        <v>21102</v>
      </c>
      <c r="H550" s="10"/>
      <c r="I550" s="10"/>
      <c r="J550" s="22"/>
      <c r="K550" s="23"/>
      <c r="L550" s="24"/>
      <c r="M550" s="30" t="s">
        <v>131</v>
      </c>
      <c r="N550" s="26">
        <v>5236</v>
      </c>
      <c r="O550" s="26"/>
      <c r="P550" s="384"/>
      <c r="Q550" s="384"/>
      <c r="R550" s="26"/>
      <c r="S550" s="26"/>
      <c r="T550" s="38"/>
      <c r="V550" s="9" t="s">
        <v>98</v>
      </c>
      <c r="W550" s="9">
        <v>5236</v>
      </c>
    </row>
    <row r="551" spans="1:23" ht="21" customHeight="1">
      <c r="A551" s="9"/>
      <c r="B551" s="5">
        <v>1</v>
      </c>
      <c r="C551" s="2"/>
      <c r="D551" s="5">
        <v>0</v>
      </c>
      <c r="E551" s="11">
        <v>2110203</v>
      </c>
      <c r="F551" s="10">
        <v>211</v>
      </c>
      <c r="G551" s="10">
        <v>21102</v>
      </c>
      <c r="H551" s="10">
        <v>2110203</v>
      </c>
      <c r="I551" s="10"/>
      <c r="J551" s="22"/>
      <c r="K551" s="23"/>
      <c r="L551" s="24"/>
      <c r="M551" s="30" t="s">
        <v>132</v>
      </c>
      <c r="N551" s="26">
        <v>595</v>
      </c>
      <c r="O551" s="26"/>
      <c r="P551" s="384"/>
      <c r="Q551" s="384"/>
      <c r="R551" s="26"/>
      <c r="S551" s="26"/>
      <c r="T551" s="38"/>
      <c r="V551" s="9" t="s">
        <v>100</v>
      </c>
      <c r="W551" s="9">
        <v>595</v>
      </c>
    </row>
    <row r="552" spans="1:23" ht="21" customHeight="1">
      <c r="A552" s="9"/>
      <c r="B552" s="5">
        <v>1</v>
      </c>
      <c r="C552" s="2"/>
      <c r="D552" s="5">
        <v>0</v>
      </c>
      <c r="E552" s="11">
        <v>2110204</v>
      </c>
      <c r="F552" s="10">
        <v>211</v>
      </c>
      <c r="G552" s="10">
        <v>21102</v>
      </c>
      <c r="H552" s="10">
        <v>2110204</v>
      </c>
      <c r="I552" s="10"/>
      <c r="J552" s="22"/>
      <c r="K552" s="23"/>
      <c r="L552" s="24"/>
      <c r="M552" s="30" t="s">
        <v>133</v>
      </c>
      <c r="N552" s="26"/>
      <c r="O552" s="26"/>
      <c r="P552" s="384"/>
      <c r="Q552" s="384"/>
      <c r="R552" s="26"/>
      <c r="S552" s="26"/>
      <c r="T552" s="38"/>
      <c r="V552" s="9" t="s">
        <v>102</v>
      </c>
      <c r="W552" s="9">
        <v>0</v>
      </c>
    </row>
    <row r="553" spans="1:23" ht="21" customHeight="1">
      <c r="A553" s="9"/>
      <c r="B553" s="5"/>
      <c r="C553" s="2"/>
      <c r="D553" s="5"/>
      <c r="F553" s="10"/>
      <c r="G553" s="10"/>
      <c r="H553" s="10"/>
      <c r="I553" s="10"/>
      <c r="J553" s="22"/>
      <c r="K553" s="23"/>
      <c r="L553" s="24"/>
      <c r="M553" s="30" t="s">
        <v>891</v>
      </c>
      <c r="N553" s="26">
        <v>1448</v>
      </c>
      <c r="O553" s="26"/>
      <c r="P553" s="384"/>
      <c r="Q553" s="384"/>
      <c r="R553" s="26"/>
      <c r="S553" s="26"/>
      <c r="T553" s="38"/>
      <c r="V553" s="9" t="s">
        <v>892</v>
      </c>
      <c r="W553" s="9">
        <v>1448</v>
      </c>
    </row>
    <row r="554" spans="1:23" ht="21" customHeight="1">
      <c r="A554" s="9"/>
      <c r="B554" s="5"/>
      <c r="C554" s="2"/>
      <c r="D554" s="5"/>
      <c r="F554" s="10"/>
      <c r="G554" s="10"/>
      <c r="H554" s="10"/>
      <c r="I554" s="10"/>
      <c r="J554" s="22"/>
      <c r="K554" s="23"/>
      <c r="L554" s="24"/>
      <c r="M554" s="30" t="s">
        <v>893</v>
      </c>
      <c r="N554" s="26">
        <v>481</v>
      </c>
      <c r="O554" s="26"/>
      <c r="P554" s="384"/>
      <c r="Q554" s="384"/>
      <c r="R554" s="26"/>
      <c r="S554" s="26"/>
      <c r="T554" s="38"/>
      <c r="V554" s="9" t="s">
        <v>894</v>
      </c>
      <c r="W554" s="9">
        <v>481</v>
      </c>
    </row>
    <row r="555" spans="1:23" ht="21" customHeight="1">
      <c r="A555" s="9"/>
      <c r="B555" s="5">
        <v>1</v>
      </c>
      <c r="C555" s="2"/>
      <c r="D555" s="5">
        <v>0</v>
      </c>
      <c r="E555" s="11">
        <v>21103</v>
      </c>
      <c r="F555" s="10"/>
      <c r="G555" s="10">
        <v>21103</v>
      </c>
      <c r="H555" s="10"/>
      <c r="I555" s="10"/>
      <c r="J555" s="22"/>
      <c r="K555" s="23"/>
      <c r="L555" s="24"/>
      <c r="M555" s="30" t="s">
        <v>895</v>
      </c>
      <c r="N555" s="26">
        <v>134</v>
      </c>
      <c r="O555" s="26"/>
      <c r="P555" s="384"/>
      <c r="Q555" s="384"/>
      <c r="R555" s="26"/>
      <c r="S555" s="26"/>
      <c r="T555" s="38"/>
      <c r="V555" s="9" t="s">
        <v>896</v>
      </c>
      <c r="W555" s="9">
        <v>134</v>
      </c>
    </row>
    <row r="556" spans="1:23" ht="21" customHeight="1">
      <c r="A556" s="9"/>
      <c r="B556" s="5">
        <v>1</v>
      </c>
      <c r="C556" s="2"/>
      <c r="D556" s="5">
        <v>0</v>
      </c>
      <c r="E556" s="11">
        <v>2110302</v>
      </c>
      <c r="F556" s="10">
        <v>211</v>
      </c>
      <c r="G556" s="10">
        <v>21103</v>
      </c>
      <c r="H556" s="10">
        <v>2110302</v>
      </c>
      <c r="I556" s="10"/>
      <c r="J556" s="22"/>
      <c r="K556" s="23"/>
      <c r="L556" s="24"/>
      <c r="M556" s="30" t="s">
        <v>897</v>
      </c>
      <c r="N556" s="26">
        <v>650</v>
      </c>
      <c r="O556" s="26"/>
      <c r="P556" s="384"/>
      <c r="Q556" s="384"/>
      <c r="R556" s="26"/>
      <c r="S556" s="26"/>
      <c r="T556" s="38"/>
      <c r="V556" s="9" t="s">
        <v>898</v>
      </c>
      <c r="W556" s="9">
        <v>650</v>
      </c>
    </row>
    <row r="557" spans="1:23" ht="21" customHeight="1">
      <c r="A557" s="9"/>
      <c r="B557" s="5"/>
      <c r="C557" s="2"/>
      <c r="D557" s="5"/>
      <c r="F557" s="10"/>
      <c r="G557" s="10"/>
      <c r="H557" s="10"/>
      <c r="I557" s="10"/>
      <c r="J557" s="22"/>
      <c r="K557" s="23"/>
      <c r="L557" s="24"/>
      <c r="M557" s="39" t="s">
        <v>899</v>
      </c>
      <c r="N557" s="26"/>
      <c r="O557" s="26"/>
      <c r="P557" s="384"/>
      <c r="Q557" s="384"/>
      <c r="R557" s="26"/>
      <c r="S557" s="26"/>
      <c r="T557" s="38"/>
      <c r="V557" s="9" t="s">
        <v>900</v>
      </c>
      <c r="W557" s="9">
        <v>0</v>
      </c>
    </row>
    <row r="558" spans="1:23" ht="21" customHeight="1">
      <c r="A558" s="9"/>
      <c r="B558" s="5">
        <v>1</v>
      </c>
      <c r="C558" s="2"/>
      <c r="D558" s="5">
        <v>0</v>
      </c>
      <c r="E558" s="11">
        <v>2110304</v>
      </c>
      <c r="F558" s="10">
        <v>211</v>
      </c>
      <c r="G558" s="10">
        <v>21103</v>
      </c>
      <c r="H558" s="10">
        <v>2110304</v>
      </c>
      <c r="I558" s="10"/>
      <c r="J558" s="22"/>
      <c r="K558" s="23"/>
      <c r="L558" s="24"/>
      <c r="M558" s="30" t="s">
        <v>901</v>
      </c>
      <c r="N558" s="26"/>
      <c r="O558" s="26"/>
      <c r="P558" s="384"/>
      <c r="Q558" s="384"/>
      <c r="R558" s="26"/>
      <c r="S558" s="26"/>
      <c r="T558" s="38"/>
      <c r="V558" s="9" t="s">
        <v>902</v>
      </c>
      <c r="W558" s="9">
        <v>0</v>
      </c>
    </row>
    <row r="559" spans="1:23" ht="21" customHeight="1">
      <c r="A559" s="9"/>
      <c r="B559" s="5">
        <v>1</v>
      </c>
      <c r="C559" s="2"/>
      <c r="D559" s="5"/>
      <c r="E559" s="11">
        <v>2110399</v>
      </c>
      <c r="F559" s="10">
        <v>211</v>
      </c>
      <c r="G559" s="10">
        <v>21103</v>
      </c>
      <c r="H559" s="11">
        <v>2110399</v>
      </c>
      <c r="I559" s="10" t="s">
        <v>249</v>
      </c>
      <c r="J559" s="62"/>
      <c r="K559" s="62"/>
      <c r="L559" s="24"/>
      <c r="M559" s="30" t="s">
        <v>903</v>
      </c>
      <c r="N559" s="26">
        <v>19027</v>
      </c>
      <c r="O559" s="26"/>
      <c r="P559" s="384"/>
      <c r="Q559" s="384"/>
      <c r="R559" s="26"/>
      <c r="S559" s="26"/>
      <c r="T559" s="38"/>
      <c r="V559" s="9" t="s">
        <v>904</v>
      </c>
      <c r="W559" s="9">
        <v>19027</v>
      </c>
    </row>
    <row r="560" spans="1:23" ht="21" customHeight="1">
      <c r="A560" s="9"/>
      <c r="B560" s="5">
        <v>1</v>
      </c>
      <c r="C560" s="2"/>
      <c r="D560" s="5">
        <v>0</v>
      </c>
      <c r="E560" s="11">
        <v>21104</v>
      </c>
      <c r="F560" s="10"/>
      <c r="G560" s="10">
        <v>21104</v>
      </c>
      <c r="H560" s="10"/>
      <c r="I560" s="10"/>
      <c r="J560" s="22"/>
      <c r="K560" s="23"/>
      <c r="L560" s="24"/>
      <c r="M560" s="30" t="s">
        <v>905</v>
      </c>
      <c r="N560" s="26">
        <f>N561</f>
        <v>8311</v>
      </c>
      <c r="O560" s="26"/>
      <c r="P560" s="384"/>
      <c r="Q560" s="384"/>
      <c r="R560" s="26"/>
      <c r="S560" s="26"/>
      <c r="T560" s="38"/>
      <c r="V560" s="9" t="s">
        <v>906</v>
      </c>
      <c r="W560" s="9">
        <v>8311</v>
      </c>
    </row>
    <row r="561" spans="1:23" ht="21" customHeight="1">
      <c r="A561" s="9"/>
      <c r="B561" s="5">
        <v>1</v>
      </c>
      <c r="C561" s="2"/>
      <c r="D561" s="5">
        <v>0</v>
      </c>
      <c r="E561" s="11">
        <v>2110401</v>
      </c>
      <c r="F561" s="10">
        <v>211</v>
      </c>
      <c r="G561" s="10">
        <v>21104</v>
      </c>
      <c r="H561" s="10">
        <v>2110401</v>
      </c>
      <c r="I561" s="10"/>
      <c r="J561" s="22"/>
      <c r="K561" s="23"/>
      <c r="L561" s="24"/>
      <c r="M561" s="30" t="s">
        <v>907</v>
      </c>
      <c r="N561" s="26">
        <v>8311</v>
      </c>
      <c r="O561" s="26"/>
      <c r="P561" s="384"/>
      <c r="Q561" s="384"/>
      <c r="R561" s="26"/>
      <c r="S561" s="26"/>
      <c r="T561" s="38"/>
      <c r="V561" s="9" t="s">
        <v>908</v>
      </c>
      <c r="W561" s="9">
        <v>8311</v>
      </c>
    </row>
    <row r="562" spans="1:23" ht="21" customHeight="1">
      <c r="A562" s="9"/>
      <c r="B562" s="5"/>
      <c r="C562" s="2"/>
      <c r="D562" s="5"/>
      <c r="F562" s="10"/>
      <c r="G562" s="10"/>
      <c r="H562" s="10"/>
      <c r="I562" s="10"/>
      <c r="J562" s="22"/>
      <c r="K562" s="23"/>
      <c r="L562" s="24"/>
      <c r="M562" s="30" t="s">
        <v>909</v>
      </c>
      <c r="N562" s="26">
        <f>SUM(N563:N564)</f>
        <v>319213</v>
      </c>
      <c r="O562" s="26"/>
      <c r="P562" s="384"/>
      <c r="Q562" s="384"/>
      <c r="R562" s="26"/>
      <c r="S562" s="26"/>
      <c r="T562" s="38"/>
      <c r="V562" s="9" t="s">
        <v>910</v>
      </c>
      <c r="W562" s="9">
        <v>319213</v>
      </c>
    </row>
    <row r="563" spans="1:23" ht="21" customHeight="1">
      <c r="A563" s="9"/>
      <c r="B563" s="5"/>
      <c r="C563" s="2"/>
      <c r="D563" s="5"/>
      <c r="F563" s="10"/>
      <c r="G563" s="10"/>
      <c r="H563" s="10"/>
      <c r="I563" s="10"/>
      <c r="J563" s="22"/>
      <c r="K563" s="23"/>
      <c r="L563" s="24"/>
      <c r="M563" s="30" t="s">
        <v>911</v>
      </c>
      <c r="N563" s="26"/>
      <c r="O563" s="26"/>
      <c r="P563" s="384"/>
      <c r="Q563" s="384"/>
      <c r="R563" s="26"/>
      <c r="S563" s="26"/>
      <c r="T563" s="38"/>
      <c r="V563" s="9" t="s">
        <v>912</v>
      </c>
      <c r="W563" s="9">
        <v>0</v>
      </c>
    </row>
    <row r="564" spans="1:23" ht="21" customHeight="1">
      <c r="A564" s="9"/>
      <c r="B564" s="5"/>
      <c r="C564" s="2"/>
      <c r="D564" s="5"/>
      <c r="F564" s="10"/>
      <c r="G564" s="10"/>
      <c r="H564" s="10"/>
      <c r="I564" s="10"/>
      <c r="J564" s="22"/>
      <c r="K564" s="23"/>
      <c r="L564" s="24"/>
      <c r="M564" s="30" t="s">
        <v>913</v>
      </c>
      <c r="N564" s="26">
        <v>319213</v>
      </c>
      <c r="O564" s="26"/>
      <c r="P564" s="384"/>
      <c r="Q564" s="384"/>
      <c r="R564" s="26"/>
      <c r="S564" s="26"/>
      <c r="T564" s="38"/>
      <c r="V564" s="9" t="s">
        <v>914</v>
      </c>
      <c r="W564" s="9">
        <v>319213</v>
      </c>
    </row>
    <row r="565" spans="1:23" ht="21" customHeight="1">
      <c r="A565" s="9"/>
      <c r="B565" s="5"/>
      <c r="C565" s="2"/>
      <c r="D565" s="5"/>
      <c r="F565" s="10"/>
      <c r="G565" s="10"/>
      <c r="H565" s="10"/>
      <c r="I565" s="10"/>
      <c r="J565" s="22"/>
      <c r="K565" s="23"/>
      <c r="L565" s="24"/>
      <c r="M565" s="30" t="s">
        <v>915</v>
      </c>
      <c r="N565" s="26">
        <f>N566</f>
        <v>15303</v>
      </c>
      <c r="O565" s="26"/>
      <c r="P565" s="384"/>
      <c r="Q565" s="384"/>
      <c r="R565" s="26"/>
      <c r="S565" s="26"/>
      <c r="T565" s="38"/>
      <c r="V565" s="9" t="s">
        <v>916</v>
      </c>
      <c r="W565" s="9">
        <v>15303</v>
      </c>
    </row>
    <row r="566" spans="1:23" ht="21" customHeight="1">
      <c r="A566" s="9"/>
      <c r="B566" s="5"/>
      <c r="C566" s="2"/>
      <c r="D566" s="5"/>
      <c r="F566" s="10"/>
      <c r="G566" s="10"/>
      <c r="H566" s="10"/>
      <c r="I566" s="10"/>
      <c r="J566" s="22"/>
      <c r="K566" s="23"/>
      <c r="L566" s="24"/>
      <c r="M566" s="30" t="s">
        <v>917</v>
      </c>
      <c r="N566" s="26">
        <v>15303</v>
      </c>
      <c r="O566" s="26"/>
      <c r="P566" s="384"/>
      <c r="Q566" s="384"/>
      <c r="R566" s="26"/>
      <c r="S566" s="26"/>
      <c r="T566" s="38"/>
      <c r="V566" s="9" t="s">
        <v>918</v>
      </c>
      <c r="W566" s="9">
        <v>15303</v>
      </c>
    </row>
    <row r="567" spans="1:23" ht="21" customHeight="1">
      <c r="A567" s="9"/>
      <c r="B567" s="5"/>
      <c r="C567" s="2"/>
      <c r="D567" s="5"/>
      <c r="F567" s="10"/>
      <c r="G567" s="10"/>
      <c r="H567" s="10"/>
      <c r="I567" s="10"/>
      <c r="J567" s="22"/>
      <c r="K567" s="23"/>
      <c r="L567" s="24"/>
      <c r="M567" s="30" t="s">
        <v>919</v>
      </c>
      <c r="N567" s="26">
        <f>N568</f>
        <v>2663</v>
      </c>
      <c r="O567" s="26"/>
      <c r="P567" s="384"/>
      <c r="Q567" s="384"/>
      <c r="R567" s="26"/>
      <c r="S567" s="26"/>
      <c r="T567" s="38"/>
      <c r="V567" s="9" t="s">
        <v>920</v>
      </c>
      <c r="W567" s="9">
        <v>2663</v>
      </c>
    </row>
    <row r="568" spans="1:23" ht="21" customHeight="1">
      <c r="A568" s="9"/>
      <c r="B568" s="5"/>
      <c r="C568" s="2"/>
      <c r="D568" s="5"/>
      <c r="F568" s="10"/>
      <c r="G568" s="10"/>
      <c r="H568" s="10"/>
      <c r="I568" s="10"/>
      <c r="J568" s="22"/>
      <c r="K568" s="23"/>
      <c r="L568" s="24"/>
      <c r="M568" s="30" t="s">
        <v>921</v>
      </c>
      <c r="N568" s="26">
        <v>2663</v>
      </c>
      <c r="O568" s="26"/>
      <c r="P568" s="384"/>
      <c r="Q568" s="384"/>
      <c r="R568" s="26"/>
      <c r="S568" s="26"/>
      <c r="T568" s="38"/>
      <c r="V568" s="9" t="s">
        <v>922</v>
      </c>
      <c r="W568" s="9">
        <v>2663</v>
      </c>
    </row>
    <row r="569" spans="1:23" ht="21" customHeight="1">
      <c r="A569" s="9"/>
      <c r="B569" s="5">
        <v>1</v>
      </c>
      <c r="C569" s="2"/>
      <c r="D569" s="5">
        <v>0</v>
      </c>
      <c r="E569" s="11">
        <v>21111</v>
      </c>
      <c r="F569" s="10"/>
      <c r="G569" s="10">
        <v>21111</v>
      </c>
      <c r="H569" s="10"/>
      <c r="I569" s="10"/>
      <c r="J569" s="22"/>
      <c r="K569" s="23"/>
      <c r="L569" s="24"/>
      <c r="M569" s="29" t="s">
        <v>923</v>
      </c>
      <c r="N569" s="26">
        <f>N570</f>
        <v>215429</v>
      </c>
      <c r="O569" s="26"/>
      <c r="P569" s="383"/>
      <c r="Q569" s="383"/>
      <c r="R569" s="26"/>
      <c r="S569" s="26"/>
      <c r="T569" s="38"/>
      <c r="V569" s="9" t="s">
        <v>924</v>
      </c>
      <c r="W569" s="9">
        <v>215429</v>
      </c>
    </row>
    <row r="570" spans="1:23" ht="21" customHeight="1">
      <c r="A570" s="9"/>
      <c r="B570" s="5">
        <v>1</v>
      </c>
      <c r="C570" s="2"/>
      <c r="D570" s="5">
        <v>0</v>
      </c>
      <c r="E570" s="11">
        <v>2111101</v>
      </c>
      <c r="F570" s="10">
        <v>211</v>
      </c>
      <c r="G570" s="10">
        <v>21111</v>
      </c>
      <c r="H570" s="10">
        <v>2111101</v>
      </c>
      <c r="I570" s="10"/>
      <c r="J570" s="22"/>
      <c r="K570" s="23"/>
      <c r="L570" s="24"/>
      <c r="M570" s="29" t="s">
        <v>925</v>
      </c>
      <c r="N570" s="26">
        <v>215429</v>
      </c>
      <c r="O570" s="26"/>
      <c r="P570" s="383"/>
      <c r="Q570" s="383"/>
      <c r="R570" s="26"/>
      <c r="S570" s="26"/>
      <c r="T570" s="38"/>
      <c r="V570" s="9" t="s">
        <v>926</v>
      </c>
      <c r="W570" s="9">
        <v>215429</v>
      </c>
    </row>
    <row r="571" spans="1:23" ht="21" customHeight="1">
      <c r="A571" s="9"/>
      <c r="B571" s="5">
        <v>1</v>
      </c>
      <c r="C571" s="2"/>
      <c r="D571" s="5">
        <v>0</v>
      </c>
      <c r="E571" s="11">
        <v>2111103</v>
      </c>
      <c r="F571" s="10">
        <v>211</v>
      </c>
      <c r="G571" s="10">
        <v>21111</v>
      </c>
      <c r="H571" s="10">
        <v>2111103</v>
      </c>
      <c r="I571" s="10"/>
      <c r="J571" s="22"/>
      <c r="K571" s="23"/>
      <c r="L571" s="24" t="s">
        <v>36</v>
      </c>
      <c r="M571" s="25" t="s">
        <v>34</v>
      </c>
      <c r="N571" s="26">
        <f>N572+N593+N616+N634+N636+N640+N642</f>
        <v>156532</v>
      </c>
      <c r="O571" s="26"/>
      <c r="P571" s="381"/>
      <c r="Q571" s="381"/>
      <c r="R571" s="26"/>
      <c r="S571" s="26"/>
      <c r="T571" s="38"/>
      <c r="V571" s="9" t="s">
        <v>927</v>
      </c>
      <c r="W571" s="9">
        <v>156532</v>
      </c>
    </row>
    <row r="572" spans="1:23" ht="21" customHeight="1">
      <c r="A572" s="9"/>
      <c r="B572" s="5">
        <v>1</v>
      </c>
      <c r="C572" s="2"/>
      <c r="D572" s="5">
        <v>0</v>
      </c>
      <c r="E572" s="11">
        <v>21199</v>
      </c>
      <c r="F572" s="10"/>
      <c r="G572" s="10">
        <v>21199</v>
      </c>
      <c r="H572" s="10"/>
      <c r="I572" s="10"/>
      <c r="J572" s="22"/>
      <c r="K572" s="23"/>
      <c r="L572" s="24"/>
      <c r="M572" s="25" t="s">
        <v>928</v>
      </c>
      <c r="N572" s="26">
        <f>SUM(N573:N592)</f>
        <v>21989</v>
      </c>
      <c r="O572" s="26"/>
      <c r="P572" s="381"/>
      <c r="Q572" s="381"/>
      <c r="R572" s="26"/>
      <c r="S572" s="26"/>
      <c r="T572" s="38"/>
      <c r="V572" s="9" t="s">
        <v>929</v>
      </c>
      <c r="W572" s="9">
        <v>33897</v>
      </c>
    </row>
    <row r="573" spans="1:23" ht="21" customHeight="1">
      <c r="A573" s="9"/>
      <c r="B573" s="5">
        <v>1</v>
      </c>
      <c r="C573" s="2"/>
      <c r="D573" s="5">
        <v>0</v>
      </c>
      <c r="E573" s="11">
        <v>2119901</v>
      </c>
      <c r="F573" s="10">
        <v>211</v>
      </c>
      <c r="G573" s="10">
        <v>21199</v>
      </c>
      <c r="H573" s="10">
        <v>2119901</v>
      </c>
      <c r="I573" s="10"/>
      <c r="J573" s="22"/>
      <c r="K573" s="23"/>
      <c r="L573" s="24"/>
      <c r="M573" s="30" t="s">
        <v>131</v>
      </c>
      <c r="N573" s="26">
        <v>5319</v>
      </c>
      <c r="O573" s="26"/>
      <c r="P573" s="384"/>
      <c r="Q573" s="384"/>
      <c r="R573" s="26"/>
      <c r="S573" s="26"/>
      <c r="T573" s="38"/>
      <c r="V573" s="9" t="s">
        <v>98</v>
      </c>
      <c r="W573" s="9">
        <v>5319</v>
      </c>
    </row>
    <row r="574" spans="1:23" ht="21" customHeight="1">
      <c r="A574" s="9"/>
      <c r="B574" s="5">
        <v>1</v>
      </c>
      <c r="C574" s="2"/>
      <c r="D574" s="5">
        <v>0</v>
      </c>
      <c r="E574" s="11">
        <v>212</v>
      </c>
      <c r="F574" s="10">
        <v>212</v>
      </c>
      <c r="G574" s="10"/>
      <c r="H574" s="10"/>
      <c r="I574" s="10"/>
      <c r="J574" s="22"/>
      <c r="K574" s="23"/>
      <c r="L574" s="24"/>
      <c r="M574" s="30" t="s">
        <v>132</v>
      </c>
      <c r="N574" s="26">
        <v>349</v>
      </c>
      <c r="O574" s="26"/>
      <c r="P574" s="384"/>
      <c r="Q574" s="384"/>
      <c r="R574" s="26"/>
      <c r="S574" s="26"/>
      <c r="T574" s="38"/>
      <c r="V574" s="9" t="s">
        <v>100</v>
      </c>
      <c r="W574" s="9">
        <v>349</v>
      </c>
    </row>
    <row r="575" spans="1:23" ht="21" customHeight="1">
      <c r="A575" s="9"/>
      <c r="B575" s="5">
        <v>1</v>
      </c>
      <c r="C575" s="2"/>
      <c r="D575" s="5">
        <v>0</v>
      </c>
      <c r="E575" s="11">
        <v>21201</v>
      </c>
      <c r="F575" s="10"/>
      <c r="G575" s="10">
        <v>21201</v>
      </c>
      <c r="H575" s="10"/>
      <c r="I575" s="10"/>
      <c r="J575" s="22"/>
      <c r="K575" s="23"/>
      <c r="L575" s="24"/>
      <c r="M575" s="30" t="s">
        <v>133</v>
      </c>
      <c r="N575" s="26"/>
      <c r="O575" s="26"/>
      <c r="P575" s="384"/>
      <c r="Q575" s="384"/>
      <c r="R575" s="26"/>
      <c r="S575" s="26"/>
      <c r="T575" s="38"/>
      <c r="V575" s="9" t="s">
        <v>102</v>
      </c>
      <c r="W575" s="9">
        <v>0</v>
      </c>
    </row>
    <row r="576" spans="1:23" ht="21" customHeight="1">
      <c r="A576" s="9"/>
      <c r="B576" s="5">
        <v>1</v>
      </c>
      <c r="C576" s="2"/>
      <c r="D576" s="5">
        <v>0</v>
      </c>
      <c r="E576" s="11">
        <v>2120101</v>
      </c>
      <c r="F576" s="10">
        <v>212</v>
      </c>
      <c r="G576" s="10">
        <v>21201</v>
      </c>
      <c r="H576" s="10">
        <v>2120101</v>
      </c>
      <c r="I576" s="10"/>
      <c r="J576" s="22"/>
      <c r="K576" s="23"/>
      <c r="L576" s="24"/>
      <c r="M576" s="30" t="s">
        <v>146</v>
      </c>
      <c r="N576" s="26">
        <v>4559</v>
      </c>
      <c r="O576" s="26"/>
      <c r="P576" s="384"/>
      <c r="Q576" s="384"/>
      <c r="R576" s="26"/>
      <c r="S576" s="26"/>
      <c r="T576" s="38"/>
      <c r="V576" s="9" t="s">
        <v>116</v>
      </c>
      <c r="W576" s="9">
        <v>4559</v>
      </c>
    </row>
    <row r="577" spans="1:23" ht="21" customHeight="1">
      <c r="A577" s="9"/>
      <c r="B577" s="5"/>
      <c r="C577" s="2"/>
      <c r="D577" s="5"/>
      <c r="F577" s="10"/>
      <c r="G577" s="10"/>
      <c r="H577" s="10"/>
      <c r="I577" s="10"/>
      <c r="J577" s="22"/>
      <c r="K577" s="23"/>
      <c r="L577" s="24"/>
      <c r="M577" s="39" t="s">
        <v>930</v>
      </c>
      <c r="N577" s="26">
        <v>766</v>
      </c>
      <c r="O577" s="26"/>
      <c r="P577" s="384"/>
      <c r="Q577" s="384"/>
      <c r="R577" s="26"/>
      <c r="S577" s="26"/>
      <c r="T577" s="38"/>
      <c r="V577" s="9" t="s">
        <v>931</v>
      </c>
      <c r="W577" s="9">
        <v>766</v>
      </c>
    </row>
    <row r="578" spans="1:23" ht="21" customHeight="1">
      <c r="A578" s="9"/>
      <c r="B578" s="5"/>
      <c r="C578" s="2"/>
      <c r="D578" s="5"/>
      <c r="F578" s="10"/>
      <c r="G578" s="10"/>
      <c r="H578" s="10"/>
      <c r="I578" s="10"/>
      <c r="J578" s="22"/>
      <c r="K578" s="23"/>
      <c r="L578" s="24"/>
      <c r="M578" s="39" t="s">
        <v>932</v>
      </c>
      <c r="N578" s="26">
        <v>1014</v>
      </c>
      <c r="O578" s="26"/>
      <c r="P578" s="384"/>
      <c r="Q578" s="384"/>
      <c r="R578" s="26"/>
      <c r="S578" s="26"/>
      <c r="T578" s="38"/>
      <c r="V578" s="9" t="s">
        <v>933</v>
      </c>
      <c r="W578" s="9">
        <v>1014</v>
      </c>
    </row>
    <row r="579" spans="1:23" ht="21" customHeight="1">
      <c r="A579" s="9"/>
      <c r="B579" s="5">
        <v>1</v>
      </c>
      <c r="C579" s="2"/>
      <c r="D579" s="5">
        <v>0</v>
      </c>
      <c r="E579" s="11">
        <v>2120102</v>
      </c>
      <c r="F579" s="10">
        <v>212</v>
      </c>
      <c r="G579" s="10">
        <v>21201</v>
      </c>
      <c r="H579" s="10">
        <v>2120102</v>
      </c>
      <c r="I579" s="10"/>
      <c r="J579" s="22"/>
      <c r="K579" s="23"/>
      <c r="L579" s="24"/>
      <c r="M579" s="30" t="s">
        <v>934</v>
      </c>
      <c r="N579" s="26">
        <v>778</v>
      </c>
      <c r="O579" s="26"/>
      <c r="P579" s="384"/>
      <c r="Q579" s="384"/>
      <c r="R579" s="26"/>
      <c r="S579" s="26"/>
      <c r="T579" s="38"/>
      <c r="V579" s="9" t="s">
        <v>935</v>
      </c>
      <c r="W579" s="9">
        <v>778</v>
      </c>
    </row>
    <row r="580" spans="1:23" ht="21" customHeight="1">
      <c r="A580" s="9"/>
      <c r="B580" s="5">
        <v>1</v>
      </c>
      <c r="C580" s="2"/>
      <c r="D580" s="5">
        <v>0</v>
      </c>
      <c r="E580" s="11">
        <v>2120103</v>
      </c>
      <c r="F580" s="10">
        <v>212</v>
      </c>
      <c r="G580" s="10">
        <v>21201</v>
      </c>
      <c r="H580" s="10">
        <v>2120103</v>
      </c>
      <c r="I580" s="10"/>
      <c r="J580" s="22"/>
      <c r="K580" s="23"/>
      <c r="L580" s="24"/>
      <c r="M580" s="30" t="s">
        <v>936</v>
      </c>
      <c r="N580" s="26">
        <v>149</v>
      </c>
      <c r="O580" s="26"/>
      <c r="P580" s="384"/>
      <c r="Q580" s="384"/>
      <c r="R580" s="26"/>
      <c r="S580" s="26"/>
      <c r="T580" s="38"/>
      <c r="V580" s="9" t="s">
        <v>937</v>
      </c>
      <c r="W580" s="9">
        <v>149</v>
      </c>
    </row>
    <row r="581" spans="1:23" ht="21" customHeight="1">
      <c r="A581" s="9"/>
      <c r="B581" s="5">
        <v>1</v>
      </c>
      <c r="C581" s="2"/>
      <c r="D581" s="5">
        <v>0</v>
      </c>
      <c r="E581" s="11">
        <v>2120106</v>
      </c>
      <c r="F581" s="10">
        <v>212</v>
      </c>
      <c r="G581" s="10">
        <v>21201</v>
      </c>
      <c r="H581" s="10">
        <v>2120106</v>
      </c>
      <c r="I581" s="10"/>
      <c r="J581" s="22"/>
      <c r="K581" s="23"/>
      <c r="L581" s="24"/>
      <c r="M581" s="30" t="s">
        <v>938</v>
      </c>
      <c r="N581" s="26">
        <v>376</v>
      </c>
      <c r="O581" s="26"/>
      <c r="P581" s="384"/>
      <c r="Q581" s="384"/>
      <c r="R581" s="26"/>
      <c r="S581" s="26"/>
      <c r="T581" s="38"/>
      <c r="V581" s="9" t="s">
        <v>939</v>
      </c>
      <c r="W581" s="9">
        <v>376</v>
      </c>
    </row>
    <row r="582" spans="1:23" ht="21" customHeight="1">
      <c r="A582" s="9"/>
      <c r="B582" s="5">
        <v>1</v>
      </c>
      <c r="C582" s="2"/>
      <c r="D582" s="5">
        <v>0</v>
      </c>
      <c r="E582" s="11">
        <v>2120107</v>
      </c>
      <c r="F582" s="10">
        <v>212</v>
      </c>
      <c r="G582" s="10">
        <v>21201</v>
      </c>
      <c r="H582" s="10">
        <v>2120107</v>
      </c>
      <c r="I582" s="10"/>
      <c r="J582" s="22"/>
      <c r="K582" s="23"/>
      <c r="L582" s="24"/>
      <c r="M582" s="30" t="s">
        <v>940</v>
      </c>
      <c r="N582" s="26">
        <v>20</v>
      </c>
      <c r="O582" s="26"/>
      <c r="P582" s="384"/>
      <c r="Q582" s="384"/>
      <c r="R582" s="26"/>
      <c r="S582" s="26"/>
      <c r="T582" s="38"/>
      <c r="V582" s="9" t="s">
        <v>941</v>
      </c>
      <c r="W582" s="9">
        <v>20</v>
      </c>
    </row>
    <row r="583" spans="1:23" ht="21" customHeight="1">
      <c r="A583" s="9"/>
      <c r="B583" s="5">
        <v>1</v>
      </c>
      <c r="C583" s="2"/>
      <c r="D583" s="5">
        <v>0</v>
      </c>
      <c r="E583" s="11">
        <v>2120109</v>
      </c>
      <c r="F583" s="10">
        <v>212</v>
      </c>
      <c r="G583" s="10">
        <v>21201</v>
      </c>
      <c r="H583" s="10">
        <v>2120109</v>
      </c>
      <c r="I583" s="10"/>
      <c r="J583" s="22"/>
      <c r="K583" s="23"/>
      <c r="L583" s="24"/>
      <c r="M583" s="30" t="s">
        <v>942</v>
      </c>
      <c r="N583" s="26">
        <v>29</v>
      </c>
      <c r="O583" s="26"/>
      <c r="P583" s="384"/>
      <c r="Q583" s="384"/>
      <c r="R583" s="26"/>
      <c r="S583" s="26"/>
      <c r="T583" s="38"/>
      <c r="V583" s="9" t="s">
        <v>943</v>
      </c>
      <c r="W583" s="9">
        <v>29</v>
      </c>
    </row>
    <row r="584" spans="1:23" ht="21" customHeight="1">
      <c r="A584" s="9"/>
      <c r="B584" s="5"/>
      <c r="C584" s="2"/>
      <c r="D584" s="5"/>
      <c r="F584" s="10"/>
      <c r="G584" s="10"/>
      <c r="H584" s="10"/>
      <c r="I584" s="10"/>
      <c r="J584" s="22"/>
      <c r="K584" s="23"/>
      <c r="L584" s="24"/>
      <c r="M584" s="39" t="s">
        <v>944</v>
      </c>
      <c r="N584" s="26">
        <v>80</v>
      </c>
      <c r="O584" s="26"/>
      <c r="P584" s="384"/>
      <c r="Q584" s="384"/>
      <c r="R584" s="26"/>
      <c r="S584" s="26"/>
      <c r="T584" s="38"/>
      <c r="V584" s="9" t="s">
        <v>945</v>
      </c>
      <c r="W584" s="9">
        <v>80</v>
      </c>
    </row>
    <row r="585" spans="1:23" ht="21" customHeight="1">
      <c r="A585" s="9"/>
      <c r="B585" s="5"/>
      <c r="C585" s="2"/>
      <c r="D585" s="5"/>
      <c r="F585" s="10"/>
      <c r="G585" s="10"/>
      <c r="H585" s="10"/>
      <c r="I585" s="10"/>
      <c r="J585" s="22"/>
      <c r="K585" s="23"/>
      <c r="L585" s="24"/>
      <c r="M585" s="39" t="s">
        <v>946</v>
      </c>
      <c r="N585" s="26"/>
      <c r="O585" s="26"/>
      <c r="P585" s="384"/>
      <c r="Q585" s="384"/>
      <c r="R585" s="26"/>
      <c r="S585" s="26"/>
      <c r="T585" s="38"/>
      <c r="V585" s="9" t="s">
        <v>947</v>
      </c>
      <c r="W585" s="9">
        <v>0</v>
      </c>
    </row>
    <row r="586" spans="1:23" ht="21" customHeight="1">
      <c r="A586" s="9"/>
      <c r="B586" s="5">
        <v>1</v>
      </c>
      <c r="C586" s="2"/>
      <c r="D586" s="5">
        <v>0</v>
      </c>
      <c r="E586" s="11">
        <v>2120199</v>
      </c>
      <c r="F586" s="10">
        <v>212</v>
      </c>
      <c r="G586" s="10">
        <v>21201</v>
      </c>
      <c r="H586" s="10">
        <v>2120199</v>
      </c>
      <c r="I586" s="10"/>
      <c r="J586" s="22"/>
      <c r="K586" s="23"/>
      <c r="L586" s="24"/>
      <c r="M586" s="30" t="s">
        <v>948</v>
      </c>
      <c r="N586" s="26">
        <v>96</v>
      </c>
      <c r="O586" s="26"/>
      <c r="P586" s="384"/>
      <c r="Q586" s="384"/>
      <c r="R586" s="26"/>
      <c r="S586" s="26"/>
      <c r="T586" s="38"/>
      <c r="V586" s="9" t="s">
        <v>949</v>
      </c>
      <c r="W586" s="9">
        <v>96</v>
      </c>
    </row>
    <row r="587" spans="1:23" ht="21" customHeight="1">
      <c r="A587" s="9"/>
      <c r="B587" s="5"/>
      <c r="C587" s="2"/>
      <c r="D587" s="5"/>
      <c r="F587" s="10"/>
      <c r="G587" s="10"/>
      <c r="H587" s="10"/>
      <c r="I587" s="10"/>
      <c r="J587" s="22"/>
      <c r="K587" s="23"/>
      <c r="L587" s="24"/>
      <c r="M587" s="60" t="s">
        <v>950</v>
      </c>
      <c r="N587" s="26"/>
      <c r="O587" s="26"/>
      <c r="P587" s="384"/>
      <c r="Q587" s="384"/>
      <c r="R587" s="26"/>
      <c r="S587" s="26"/>
      <c r="T587" s="38"/>
      <c r="V587" s="9" t="s">
        <v>951</v>
      </c>
      <c r="W587" s="9">
        <v>11908</v>
      </c>
    </row>
    <row r="588" spans="1:23" ht="21" customHeight="1">
      <c r="A588" s="9"/>
      <c r="B588" s="5"/>
      <c r="C588" s="2"/>
      <c r="D588" s="5"/>
      <c r="F588" s="10"/>
      <c r="G588" s="10"/>
      <c r="H588" s="10"/>
      <c r="I588" s="10"/>
      <c r="J588" s="22"/>
      <c r="K588" s="23"/>
      <c r="L588" s="24"/>
      <c r="M588" s="39" t="s">
        <v>952</v>
      </c>
      <c r="N588" s="26">
        <v>392</v>
      </c>
      <c r="O588" s="26"/>
      <c r="P588" s="384"/>
      <c r="Q588" s="384"/>
      <c r="R588" s="26"/>
      <c r="S588" s="26"/>
      <c r="T588" s="38"/>
      <c r="V588" s="9" t="s">
        <v>953</v>
      </c>
      <c r="W588" s="9">
        <v>392</v>
      </c>
    </row>
    <row r="589" spans="1:23" ht="21" customHeight="1">
      <c r="A589" s="9"/>
      <c r="B589" s="5">
        <v>1</v>
      </c>
      <c r="C589" s="2"/>
      <c r="D589" s="5">
        <v>0</v>
      </c>
      <c r="E589" s="11">
        <v>21202</v>
      </c>
      <c r="F589" s="10"/>
      <c r="G589" s="10">
        <v>21202</v>
      </c>
      <c r="H589" s="10"/>
      <c r="I589" s="10"/>
      <c r="J589" s="22"/>
      <c r="K589" s="23"/>
      <c r="L589" s="24"/>
      <c r="M589" s="30" t="s">
        <v>954</v>
      </c>
      <c r="N589" s="26">
        <v>170</v>
      </c>
      <c r="O589" s="26"/>
      <c r="P589" s="384"/>
      <c r="Q589" s="384"/>
      <c r="R589" s="26"/>
      <c r="S589" s="26"/>
      <c r="T589" s="38"/>
      <c r="V589" s="9" t="s">
        <v>955</v>
      </c>
      <c r="W589" s="9">
        <v>170</v>
      </c>
    </row>
    <row r="590" spans="1:23" ht="21" customHeight="1">
      <c r="A590" s="9"/>
      <c r="B590" s="5"/>
      <c r="C590" s="2"/>
      <c r="D590" s="5"/>
      <c r="F590" s="10"/>
      <c r="G590" s="10"/>
      <c r="H590" s="10"/>
      <c r="I590" s="10"/>
      <c r="J590" s="22"/>
      <c r="K590" s="23"/>
      <c r="L590" s="24"/>
      <c r="M590" s="39" t="s">
        <v>956</v>
      </c>
      <c r="N590" s="26">
        <v>528</v>
      </c>
      <c r="O590" s="26"/>
      <c r="P590" s="384"/>
      <c r="Q590" s="384"/>
      <c r="R590" s="26"/>
      <c r="S590" s="26"/>
      <c r="T590" s="38"/>
      <c r="V590" s="9" t="s">
        <v>957</v>
      </c>
      <c r="W590" s="9">
        <v>528</v>
      </c>
    </row>
    <row r="591" spans="1:23" ht="21" customHeight="1">
      <c r="A591" s="9"/>
      <c r="B591" s="5"/>
      <c r="C591" s="2"/>
      <c r="D591" s="5"/>
      <c r="F591" s="10"/>
      <c r="G591" s="10"/>
      <c r="H591" s="10"/>
      <c r="I591" s="10"/>
      <c r="J591" s="22"/>
      <c r="K591" s="23"/>
      <c r="L591" s="24"/>
      <c r="M591" s="30" t="s">
        <v>958</v>
      </c>
      <c r="N591" s="26">
        <v>454</v>
      </c>
      <c r="O591" s="26"/>
      <c r="P591" s="384"/>
      <c r="Q591" s="384"/>
      <c r="R591" s="26"/>
      <c r="S591" s="26"/>
      <c r="T591" s="38"/>
      <c r="V591" s="9" t="s">
        <v>959</v>
      </c>
      <c r="W591" s="9">
        <v>454</v>
      </c>
    </row>
    <row r="592" spans="1:23" ht="21" customHeight="1">
      <c r="A592" s="9"/>
      <c r="B592" s="5"/>
      <c r="C592" s="2"/>
      <c r="D592" s="5"/>
      <c r="F592" s="10"/>
      <c r="G592" s="10"/>
      <c r="H592" s="10"/>
      <c r="I592" s="10"/>
      <c r="J592" s="22"/>
      <c r="K592" s="23"/>
      <c r="L592" s="24"/>
      <c r="M592" s="39" t="s">
        <v>960</v>
      </c>
      <c r="N592" s="26">
        <v>6910</v>
      </c>
      <c r="O592" s="26"/>
      <c r="P592" s="384"/>
      <c r="Q592" s="384"/>
      <c r="R592" s="26"/>
      <c r="S592" s="26"/>
      <c r="T592" s="38"/>
      <c r="V592" s="9" t="s">
        <v>961</v>
      </c>
      <c r="W592" s="9">
        <v>6910</v>
      </c>
    </row>
    <row r="593" spans="1:23" ht="21" customHeight="1">
      <c r="A593" s="9"/>
      <c r="B593" s="5">
        <v>1</v>
      </c>
      <c r="C593" s="2"/>
      <c r="D593" s="5">
        <v>0</v>
      </c>
      <c r="E593" s="11">
        <v>2120201</v>
      </c>
      <c r="F593" s="10">
        <v>212</v>
      </c>
      <c r="G593" s="10">
        <v>21202</v>
      </c>
      <c r="H593" s="10">
        <v>2120201</v>
      </c>
      <c r="I593" s="10"/>
      <c r="J593" s="22"/>
      <c r="K593" s="23"/>
      <c r="L593" s="24"/>
      <c r="M593" s="30" t="s">
        <v>962</v>
      </c>
      <c r="N593" s="26">
        <f>SUM(N594:N615)</f>
        <v>4806</v>
      </c>
      <c r="O593" s="26"/>
      <c r="P593" s="384"/>
      <c r="Q593" s="384"/>
      <c r="R593" s="26"/>
      <c r="S593" s="26"/>
      <c r="T593" s="38"/>
      <c r="V593" s="9" t="s">
        <v>963</v>
      </c>
      <c r="W593" s="9">
        <v>4806</v>
      </c>
    </row>
    <row r="594" spans="1:23" ht="21" customHeight="1">
      <c r="A594" s="9"/>
      <c r="B594" s="5"/>
      <c r="C594" s="2"/>
      <c r="D594" s="5"/>
      <c r="E594" s="11">
        <v>21299</v>
      </c>
      <c r="F594" s="10"/>
      <c r="G594" s="11">
        <v>21299</v>
      </c>
      <c r="H594" s="10"/>
      <c r="I594" s="10"/>
      <c r="J594" s="22"/>
      <c r="K594" s="23"/>
      <c r="L594" s="24"/>
      <c r="M594" s="30" t="s">
        <v>131</v>
      </c>
      <c r="N594" s="26">
        <v>1045</v>
      </c>
      <c r="O594" s="26"/>
      <c r="P594" s="384"/>
      <c r="Q594" s="384"/>
      <c r="R594" s="26"/>
      <c r="S594" s="26"/>
      <c r="T594" s="38"/>
      <c r="V594" s="9" t="s">
        <v>98</v>
      </c>
      <c r="W594" s="9">
        <v>1045</v>
      </c>
    </row>
    <row r="595" spans="1:23" ht="21" customHeight="1">
      <c r="A595" s="9"/>
      <c r="B595" s="5"/>
      <c r="C595" s="2"/>
      <c r="D595" s="5"/>
      <c r="E595" s="11">
        <v>2129999</v>
      </c>
      <c r="F595" s="10">
        <v>212</v>
      </c>
      <c r="G595" s="10">
        <v>21299</v>
      </c>
      <c r="H595" s="10">
        <v>2129999</v>
      </c>
      <c r="I595" s="10"/>
      <c r="J595" s="22"/>
      <c r="K595" s="23"/>
      <c r="L595" s="24"/>
      <c r="M595" s="30" t="s">
        <v>132</v>
      </c>
      <c r="N595" s="26">
        <v>5</v>
      </c>
      <c r="O595" s="26"/>
      <c r="P595" s="384"/>
      <c r="Q595" s="384"/>
      <c r="R595" s="26"/>
      <c r="S595" s="26"/>
      <c r="T595" s="38"/>
      <c r="V595" s="9" t="s">
        <v>100</v>
      </c>
      <c r="W595" s="9">
        <v>5</v>
      </c>
    </row>
    <row r="596" spans="1:23" ht="21" customHeight="1">
      <c r="A596" s="9"/>
      <c r="B596" s="5">
        <v>1</v>
      </c>
      <c r="C596" s="2"/>
      <c r="D596" s="5">
        <v>0</v>
      </c>
      <c r="E596" s="11">
        <v>213</v>
      </c>
      <c r="F596" s="10">
        <v>213</v>
      </c>
      <c r="G596" s="10"/>
      <c r="H596" s="10"/>
      <c r="I596" s="10"/>
      <c r="J596" s="22"/>
      <c r="K596" s="23"/>
      <c r="L596" s="24"/>
      <c r="M596" s="30" t="s">
        <v>133</v>
      </c>
      <c r="N596" s="26"/>
      <c r="O596" s="26"/>
      <c r="P596" s="384"/>
      <c r="Q596" s="384"/>
      <c r="R596" s="26"/>
      <c r="S596" s="26"/>
      <c r="T596" s="38"/>
      <c r="V596" s="9" t="s">
        <v>102</v>
      </c>
      <c r="W596" s="9">
        <v>0</v>
      </c>
    </row>
    <row r="597" spans="1:23" ht="21" customHeight="1">
      <c r="A597" s="9"/>
      <c r="B597" s="5">
        <v>1</v>
      </c>
      <c r="C597" s="2"/>
      <c r="D597" s="5">
        <v>0</v>
      </c>
      <c r="E597" s="11">
        <v>21301</v>
      </c>
      <c r="F597" s="10"/>
      <c r="G597" s="10">
        <v>21301</v>
      </c>
      <c r="H597" s="10"/>
      <c r="I597" s="10"/>
      <c r="J597" s="22"/>
      <c r="K597" s="23"/>
      <c r="L597" s="24"/>
      <c r="M597" s="30" t="s">
        <v>964</v>
      </c>
      <c r="N597" s="26">
        <v>606</v>
      </c>
      <c r="O597" s="26"/>
      <c r="P597" s="384"/>
      <c r="Q597" s="384"/>
      <c r="R597" s="26"/>
      <c r="S597" s="26"/>
      <c r="T597" s="38"/>
      <c r="V597" s="9" t="s">
        <v>965</v>
      </c>
      <c r="W597" s="9">
        <v>606</v>
      </c>
    </row>
    <row r="598" spans="1:23" ht="21" customHeight="1">
      <c r="A598" s="9"/>
      <c r="B598" s="5">
        <v>1</v>
      </c>
      <c r="C598" s="2"/>
      <c r="D598" s="5">
        <v>0</v>
      </c>
      <c r="E598" s="11">
        <v>2130101</v>
      </c>
      <c r="F598" s="10">
        <v>213</v>
      </c>
      <c r="G598" s="10">
        <v>21301</v>
      </c>
      <c r="H598" s="10">
        <v>2130101</v>
      </c>
      <c r="I598" s="10"/>
      <c r="J598" s="22"/>
      <c r="K598" s="23"/>
      <c r="L598" s="24"/>
      <c r="M598" s="30" t="s">
        <v>966</v>
      </c>
      <c r="N598" s="26">
        <v>299</v>
      </c>
      <c r="O598" s="26"/>
      <c r="P598" s="384"/>
      <c r="Q598" s="384"/>
      <c r="R598" s="26"/>
      <c r="S598" s="26"/>
      <c r="T598" s="38"/>
      <c r="V598" s="9" t="s">
        <v>967</v>
      </c>
      <c r="W598" s="9">
        <v>299</v>
      </c>
    </row>
    <row r="599" spans="1:23" ht="21" customHeight="1">
      <c r="A599" s="9"/>
      <c r="B599" s="5"/>
      <c r="C599" s="2"/>
      <c r="D599" s="5"/>
      <c r="F599" s="10"/>
      <c r="G599" s="10"/>
      <c r="H599" s="10"/>
      <c r="I599" s="10"/>
      <c r="J599" s="22"/>
      <c r="K599" s="23"/>
      <c r="L599" s="24"/>
      <c r="M599" s="39" t="s">
        <v>968</v>
      </c>
      <c r="N599" s="26">
        <v>125</v>
      </c>
      <c r="O599" s="26"/>
      <c r="P599" s="384"/>
      <c r="Q599" s="384"/>
      <c r="R599" s="26"/>
      <c r="S599" s="26"/>
      <c r="T599" s="38"/>
      <c r="V599" s="9" t="s">
        <v>969</v>
      </c>
      <c r="W599" s="9">
        <v>125</v>
      </c>
    </row>
    <row r="600" spans="1:23" ht="21" customHeight="1">
      <c r="A600" s="9"/>
      <c r="B600" s="5">
        <v>1</v>
      </c>
      <c r="C600" s="2"/>
      <c r="D600" s="5">
        <v>0</v>
      </c>
      <c r="E600" s="11">
        <v>2130102</v>
      </c>
      <c r="F600" s="10">
        <v>213</v>
      </c>
      <c r="G600" s="10">
        <v>21301</v>
      </c>
      <c r="H600" s="10">
        <v>2130102</v>
      </c>
      <c r="I600" s="10"/>
      <c r="J600" s="22"/>
      <c r="K600" s="23"/>
      <c r="L600" s="24"/>
      <c r="M600" s="30" t="s">
        <v>970</v>
      </c>
      <c r="N600" s="26"/>
      <c r="O600" s="26"/>
      <c r="P600" s="384"/>
      <c r="Q600" s="384"/>
      <c r="R600" s="26"/>
      <c r="S600" s="26"/>
      <c r="T600" s="38"/>
      <c r="V600" s="9" t="s">
        <v>971</v>
      </c>
      <c r="W600" s="9">
        <v>0</v>
      </c>
    </row>
    <row r="601" spans="1:23" ht="21" customHeight="1">
      <c r="A601" s="9"/>
      <c r="B601" s="5"/>
      <c r="C601" s="2"/>
      <c r="D601" s="5"/>
      <c r="F601" s="10"/>
      <c r="G601" s="10"/>
      <c r="H601" s="10"/>
      <c r="I601" s="10"/>
      <c r="J601" s="22"/>
      <c r="K601" s="23"/>
      <c r="L601" s="24"/>
      <c r="M601" s="39" t="s">
        <v>972</v>
      </c>
      <c r="N601" s="26">
        <v>104</v>
      </c>
      <c r="O601" s="26"/>
      <c r="P601" s="384"/>
      <c r="Q601" s="384"/>
      <c r="R601" s="26"/>
      <c r="S601" s="26"/>
      <c r="T601" s="38"/>
      <c r="V601" s="9" t="s">
        <v>973</v>
      </c>
      <c r="W601" s="9">
        <v>104</v>
      </c>
    </row>
    <row r="602" spans="1:23" ht="21" customHeight="1">
      <c r="A602" s="9"/>
      <c r="B602" s="5">
        <v>1</v>
      </c>
      <c r="C602" s="2"/>
      <c r="D602" s="5">
        <v>0</v>
      </c>
      <c r="E602" s="11">
        <v>2130103</v>
      </c>
      <c r="F602" s="10">
        <v>213</v>
      </c>
      <c r="G602" s="10">
        <v>21301</v>
      </c>
      <c r="H602" s="10">
        <v>2130103</v>
      </c>
      <c r="I602" s="10"/>
      <c r="J602" s="22"/>
      <c r="K602" s="23"/>
      <c r="L602" s="24"/>
      <c r="M602" s="30" t="s">
        <v>974</v>
      </c>
      <c r="N602" s="26">
        <v>926</v>
      </c>
      <c r="O602" s="26"/>
      <c r="P602" s="384"/>
      <c r="Q602" s="384"/>
      <c r="R602" s="26"/>
      <c r="S602" s="26"/>
      <c r="T602" s="38"/>
      <c r="V602" s="9" t="s">
        <v>975</v>
      </c>
      <c r="W602" s="9">
        <v>926</v>
      </c>
    </row>
    <row r="603" spans="1:23" ht="21" customHeight="1">
      <c r="A603" s="9"/>
      <c r="B603" s="5">
        <v>1</v>
      </c>
      <c r="C603" s="2"/>
      <c r="D603" s="5">
        <v>0</v>
      </c>
      <c r="E603" s="11">
        <v>2130104</v>
      </c>
      <c r="F603" s="10">
        <v>213</v>
      </c>
      <c r="G603" s="10">
        <v>21301</v>
      </c>
      <c r="H603" s="10">
        <v>2130104</v>
      </c>
      <c r="I603" s="10"/>
      <c r="J603" s="22"/>
      <c r="K603" s="23"/>
      <c r="L603" s="24"/>
      <c r="M603" s="30" t="s">
        <v>976</v>
      </c>
      <c r="N603" s="26"/>
      <c r="O603" s="26"/>
      <c r="P603" s="384"/>
      <c r="Q603" s="384"/>
      <c r="R603" s="26"/>
      <c r="S603" s="26"/>
      <c r="T603" s="38"/>
      <c r="V603" s="9" t="s">
        <v>977</v>
      </c>
      <c r="W603" s="9">
        <v>0</v>
      </c>
    </row>
    <row r="604" spans="1:23" ht="21" customHeight="1">
      <c r="A604" s="9"/>
      <c r="B604" s="5"/>
      <c r="C604" s="2"/>
      <c r="D604" s="5"/>
      <c r="F604" s="10"/>
      <c r="G604" s="10"/>
      <c r="H604" s="10"/>
      <c r="I604" s="10"/>
      <c r="J604" s="22"/>
      <c r="K604" s="23"/>
      <c r="L604" s="24"/>
      <c r="M604" s="30" t="s">
        <v>978</v>
      </c>
      <c r="N604" s="26">
        <v>15</v>
      </c>
      <c r="O604" s="26"/>
      <c r="P604" s="384"/>
      <c r="Q604" s="384"/>
      <c r="R604" s="26"/>
      <c r="S604" s="26"/>
      <c r="T604" s="38"/>
      <c r="V604" s="9" t="s">
        <v>979</v>
      </c>
      <c r="W604" s="9">
        <v>15</v>
      </c>
    </row>
    <row r="605" spans="1:23" ht="21" customHeight="1">
      <c r="A605" s="9"/>
      <c r="B605" s="5"/>
      <c r="C605" s="2"/>
      <c r="D605" s="5"/>
      <c r="F605" s="10"/>
      <c r="G605" s="10"/>
      <c r="H605" s="10"/>
      <c r="I605" s="10"/>
      <c r="J605" s="22"/>
      <c r="K605" s="23"/>
      <c r="L605" s="24"/>
      <c r="M605" s="39" t="s">
        <v>980</v>
      </c>
      <c r="N605" s="26"/>
      <c r="O605" s="26"/>
      <c r="P605" s="384"/>
      <c r="Q605" s="384"/>
      <c r="R605" s="26"/>
      <c r="S605" s="26"/>
      <c r="T605" s="38"/>
      <c r="V605" s="9" t="s">
        <v>981</v>
      </c>
      <c r="W605" s="9">
        <v>0</v>
      </c>
    </row>
    <row r="606" spans="1:23" ht="21" customHeight="1">
      <c r="A606" s="9"/>
      <c r="B606" s="5">
        <v>1</v>
      </c>
      <c r="C606" s="2"/>
      <c r="D606" s="5">
        <v>0</v>
      </c>
      <c r="E606" s="11">
        <v>2130109</v>
      </c>
      <c r="F606" s="10">
        <v>213</v>
      </c>
      <c r="G606" s="10">
        <v>21301</v>
      </c>
      <c r="H606" s="10">
        <v>2130109</v>
      </c>
      <c r="I606" s="10"/>
      <c r="J606" s="22"/>
      <c r="K606" s="23"/>
      <c r="L606" s="24"/>
      <c r="M606" s="30" t="s">
        <v>982</v>
      </c>
      <c r="N606" s="26"/>
      <c r="O606" s="26"/>
      <c r="P606" s="384"/>
      <c r="Q606" s="384"/>
      <c r="R606" s="26"/>
      <c r="S606" s="26"/>
      <c r="T606" s="38"/>
      <c r="V606" s="9" t="s">
        <v>983</v>
      </c>
      <c r="W606" s="9">
        <v>0</v>
      </c>
    </row>
    <row r="607" spans="1:23" ht="21" customHeight="1">
      <c r="A607" s="9"/>
      <c r="B607" s="5">
        <v>1</v>
      </c>
      <c r="C607" s="2"/>
      <c r="D607" s="5">
        <v>0</v>
      </c>
      <c r="E607" s="11">
        <v>2130110</v>
      </c>
      <c r="F607" s="10">
        <v>213</v>
      </c>
      <c r="G607" s="10">
        <v>21301</v>
      </c>
      <c r="H607" s="10">
        <v>2130110</v>
      </c>
      <c r="I607" s="10"/>
      <c r="J607" s="22"/>
      <c r="K607" s="23"/>
      <c r="L607" s="24"/>
      <c r="M607" s="30" t="s">
        <v>984</v>
      </c>
      <c r="N607" s="26"/>
      <c r="O607" s="26"/>
      <c r="P607" s="384"/>
      <c r="Q607" s="384"/>
      <c r="R607" s="26"/>
      <c r="S607" s="26"/>
      <c r="T607" s="38"/>
      <c r="V607" s="9" t="s">
        <v>985</v>
      </c>
      <c r="W607" s="9">
        <v>0</v>
      </c>
    </row>
    <row r="608" spans="1:23" ht="21" customHeight="1">
      <c r="A608" s="9"/>
      <c r="B608" s="5">
        <v>1</v>
      </c>
      <c r="C608" s="2"/>
      <c r="D608" s="5">
        <v>0</v>
      </c>
      <c r="E608" s="11">
        <v>2130111</v>
      </c>
      <c r="F608" s="10">
        <v>213</v>
      </c>
      <c r="G608" s="10">
        <v>21301</v>
      </c>
      <c r="H608" s="10">
        <v>2130111</v>
      </c>
      <c r="I608" s="10"/>
      <c r="J608" s="22"/>
      <c r="K608" s="23"/>
      <c r="L608" s="24"/>
      <c r="M608" s="30" t="s">
        <v>986</v>
      </c>
      <c r="N608" s="26">
        <v>7</v>
      </c>
      <c r="O608" s="26"/>
      <c r="P608" s="384"/>
      <c r="Q608" s="384"/>
      <c r="R608" s="26"/>
      <c r="S608" s="26"/>
      <c r="T608" s="38"/>
      <c r="V608" s="9" t="s">
        <v>987</v>
      </c>
      <c r="W608" s="9">
        <v>7</v>
      </c>
    </row>
    <row r="609" spans="1:23" ht="21" customHeight="1">
      <c r="A609" s="9"/>
      <c r="B609" s="5">
        <v>1</v>
      </c>
      <c r="C609" s="2"/>
      <c r="D609" s="5">
        <v>0</v>
      </c>
      <c r="E609" s="11">
        <v>2130112</v>
      </c>
      <c r="F609" s="10">
        <v>213</v>
      </c>
      <c r="G609" s="10">
        <v>21301</v>
      </c>
      <c r="H609" s="10">
        <v>2130112</v>
      </c>
      <c r="I609" s="10"/>
      <c r="J609" s="22"/>
      <c r="K609" s="23"/>
      <c r="L609" s="24"/>
      <c r="M609" s="30" t="s">
        <v>988</v>
      </c>
      <c r="N609" s="26"/>
      <c r="O609" s="26"/>
      <c r="P609" s="384"/>
      <c r="Q609" s="384"/>
      <c r="R609" s="26"/>
      <c r="S609" s="26"/>
      <c r="T609" s="38"/>
      <c r="V609" s="9" t="s">
        <v>989</v>
      </c>
      <c r="W609" s="9">
        <v>0</v>
      </c>
    </row>
    <row r="610" spans="1:23" ht="21" customHeight="1">
      <c r="A610" s="9"/>
      <c r="B610" s="5">
        <v>1</v>
      </c>
      <c r="C610" s="2"/>
      <c r="D610" s="5">
        <v>0</v>
      </c>
      <c r="E610" s="11">
        <v>2130114</v>
      </c>
      <c r="F610" s="10">
        <v>213</v>
      </c>
      <c r="G610" s="10">
        <v>21301</v>
      </c>
      <c r="H610" s="10">
        <v>2130114</v>
      </c>
      <c r="I610" s="10"/>
      <c r="J610" s="22"/>
      <c r="K610" s="23"/>
      <c r="L610" s="24"/>
      <c r="M610" s="30" t="s">
        <v>990</v>
      </c>
      <c r="N610" s="26"/>
      <c r="O610" s="26"/>
      <c r="P610" s="384"/>
      <c r="Q610" s="384"/>
      <c r="R610" s="26"/>
      <c r="S610" s="26"/>
      <c r="T610" s="38"/>
      <c r="V610" s="9" t="s">
        <v>991</v>
      </c>
      <c r="W610" s="9">
        <v>0</v>
      </c>
    </row>
    <row r="611" spans="1:23" ht="21" customHeight="1">
      <c r="A611" s="9"/>
      <c r="B611" s="5"/>
      <c r="C611" s="2"/>
      <c r="D611" s="5"/>
      <c r="F611" s="10"/>
      <c r="G611" s="10"/>
      <c r="H611" s="10"/>
      <c r="I611" s="10"/>
      <c r="J611" s="22"/>
      <c r="K611" s="23"/>
      <c r="L611" s="24"/>
      <c r="M611" s="39" t="s">
        <v>992</v>
      </c>
      <c r="N611" s="26">
        <v>8</v>
      </c>
      <c r="O611" s="26"/>
      <c r="P611" s="384"/>
      <c r="Q611" s="384"/>
      <c r="R611" s="26"/>
      <c r="S611" s="26"/>
      <c r="T611" s="38"/>
      <c r="V611" s="9" t="s">
        <v>993</v>
      </c>
      <c r="W611" s="9">
        <v>8</v>
      </c>
    </row>
    <row r="612" spans="1:23" ht="21" customHeight="1">
      <c r="A612" s="9"/>
      <c r="B612" s="5"/>
      <c r="C612" s="2"/>
      <c r="D612" s="5"/>
      <c r="F612" s="10"/>
      <c r="G612" s="10"/>
      <c r="H612" s="10"/>
      <c r="I612" s="10"/>
      <c r="J612" s="22"/>
      <c r="K612" s="23"/>
      <c r="L612" s="24"/>
      <c r="M612" s="30" t="s">
        <v>994</v>
      </c>
      <c r="N612" s="26">
        <v>100</v>
      </c>
      <c r="O612" s="26"/>
      <c r="P612" s="384"/>
      <c r="Q612" s="384"/>
      <c r="R612" s="26"/>
      <c r="S612" s="26"/>
      <c r="T612" s="38"/>
      <c r="V612" s="9" t="s">
        <v>995</v>
      </c>
      <c r="W612" s="9">
        <v>100</v>
      </c>
    </row>
    <row r="613" spans="1:23" ht="21" customHeight="1">
      <c r="A613" s="9"/>
      <c r="B613" s="5">
        <v>1</v>
      </c>
      <c r="C613" s="2"/>
      <c r="D613" s="5">
        <v>0</v>
      </c>
      <c r="E613" s="11">
        <v>2130122</v>
      </c>
      <c r="F613" s="10">
        <v>213</v>
      </c>
      <c r="G613" s="10">
        <v>21301</v>
      </c>
      <c r="H613" s="10">
        <v>2130122</v>
      </c>
      <c r="I613" s="10"/>
      <c r="J613" s="22"/>
      <c r="K613" s="23"/>
      <c r="L613" s="24"/>
      <c r="M613" s="30" t="s">
        <v>996</v>
      </c>
      <c r="N613" s="26">
        <v>25</v>
      </c>
      <c r="O613" s="26"/>
      <c r="P613" s="384"/>
      <c r="Q613" s="384"/>
      <c r="R613" s="26"/>
      <c r="S613" s="26"/>
      <c r="T613" s="38"/>
      <c r="V613" s="9" t="s">
        <v>997</v>
      </c>
      <c r="W613" s="9">
        <v>25</v>
      </c>
    </row>
    <row r="614" spans="1:23" ht="21" customHeight="1">
      <c r="A614" s="9"/>
      <c r="B614" s="5">
        <v>1</v>
      </c>
      <c r="C614" s="2"/>
      <c r="D614" s="5">
        <v>0</v>
      </c>
      <c r="E614" s="11">
        <v>2130125</v>
      </c>
      <c r="F614" s="10">
        <v>213</v>
      </c>
      <c r="G614" s="10">
        <v>21301</v>
      </c>
      <c r="H614" s="10">
        <v>2130125</v>
      </c>
      <c r="I614" s="10"/>
      <c r="J614" s="22"/>
      <c r="K614" s="23"/>
      <c r="L614" s="24"/>
      <c r="M614" s="30" t="s">
        <v>998</v>
      </c>
      <c r="N614" s="26">
        <v>389</v>
      </c>
      <c r="O614" s="26"/>
      <c r="P614" s="384"/>
      <c r="Q614" s="384"/>
      <c r="R614" s="26"/>
      <c r="S614" s="26"/>
      <c r="T614" s="38"/>
      <c r="V614" s="9" t="s">
        <v>999</v>
      </c>
      <c r="W614" s="9">
        <v>389</v>
      </c>
    </row>
    <row r="615" spans="1:23" ht="21" customHeight="1">
      <c r="A615" s="9"/>
      <c r="B615" s="5">
        <v>1</v>
      </c>
      <c r="C615" s="2"/>
      <c r="D615" s="5">
        <v>0</v>
      </c>
      <c r="E615" s="11">
        <v>21302</v>
      </c>
      <c r="F615" s="10"/>
      <c r="G615" s="10">
        <v>21302</v>
      </c>
      <c r="H615" s="64"/>
      <c r="I615" s="64"/>
      <c r="J615" s="22"/>
      <c r="K615" s="23"/>
      <c r="L615" s="24"/>
      <c r="M615" s="30" t="s">
        <v>1000</v>
      </c>
      <c r="N615" s="26">
        <v>1152</v>
      </c>
      <c r="O615" s="26"/>
      <c r="P615" s="384"/>
      <c r="Q615" s="384"/>
      <c r="R615" s="26"/>
      <c r="S615" s="26"/>
      <c r="T615" s="38"/>
      <c r="V615" s="9" t="s">
        <v>1001</v>
      </c>
      <c r="W615" s="9">
        <v>1152</v>
      </c>
    </row>
    <row r="616" spans="1:23" ht="21" customHeight="1">
      <c r="A616" s="9"/>
      <c r="B616" s="5">
        <v>1</v>
      </c>
      <c r="C616" s="2"/>
      <c r="D616" s="5">
        <v>0</v>
      </c>
      <c r="E616" s="11">
        <v>2130201</v>
      </c>
      <c r="F616" s="10">
        <v>213</v>
      </c>
      <c r="G616" s="10">
        <v>21302</v>
      </c>
      <c r="H616" s="10">
        <v>2130201</v>
      </c>
      <c r="I616" s="10"/>
      <c r="J616" s="22"/>
      <c r="K616" s="23"/>
      <c r="L616" s="24"/>
      <c r="M616" s="30" t="s">
        <v>1002</v>
      </c>
      <c r="N616" s="26">
        <f>SUM(N617:N633)</f>
        <v>33754</v>
      </c>
      <c r="O616" s="26"/>
      <c r="P616" s="384"/>
      <c r="Q616" s="384"/>
      <c r="R616" s="26"/>
      <c r="S616" s="26"/>
      <c r="T616" s="38"/>
      <c r="V616" s="9" t="s">
        <v>1003</v>
      </c>
      <c r="W616" s="9">
        <v>33754</v>
      </c>
    </row>
    <row r="617" spans="1:23" ht="21" customHeight="1">
      <c r="A617" s="9"/>
      <c r="B617" s="5">
        <v>1</v>
      </c>
      <c r="C617" s="2"/>
      <c r="D617" s="5">
        <v>0</v>
      </c>
      <c r="E617" s="11">
        <v>2130202</v>
      </c>
      <c r="F617" s="10">
        <v>213</v>
      </c>
      <c r="G617" s="10">
        <v>21302</v>
      </c>
      <c r="H617" s="10">
        <v>2130202</v>
      </c>
      <c r="I617" s="10"/>
      <c r="J617" s="22"/>
      <c r="K617" s="23"/>
      <c r="L617" s="24"/>
      <c r="M617" s="30" t="s">
        <v>131</v>
      </c>
      <c r="N617" s="26">
        <v>1126</v>
      </c>
      <c r="O617" s="26"/>
      <c r="P617" s="384"/>
      <c r="Q617" s="384"/>
      <c r="R617" s="26"/>
      <c r="S617" s="26"/>
      <c r="T617" s="38"/>
      <c r="V617" s="9" t="s">
        <v>98</v>
      </c>
      <c r="W617" s="9">
        <v>1126</v>
      </c>
    </row>
    <row r="618" spans="1:23" ht="21" customHeight="1">
      <c r="A618" s="9"/>
      <c r="B618" s="5"/>
      <c r="C618" s="2"/>
      <c r="D618" s="5"/>
      <c r="F618" s="10"/>
      <c r="G618" s="10"/>
      <c r="H618" s="10"/>
      <c r="I618" s="10"/>
      <c r="J618" s="22"/>
      <c r="K618" s="23"/>
      <c r="L618" s="24"/>
      <c r="M618" s="30" t="s">
        <v>132</v>
      </c>
      <c r="N618" s="26">
        <v>140</v>
      </c>
      <c r="O618" s="26"/>
      <c r="P618" s="384"/>
      <c r="Q618" s="384"/>
      <c r="R618" s="26"/>
      <c r="S618" s="26"/>
      <c r="T618" s="38"/>
      <c r="V618" s="9" t="s">
        <v>100</v>
      </c>
      <c r="W618" s="9">
        <v>140</v>
      </c>
    </row>
    <row r="619" spans="1:23" ht="21" customHeight="1">
      <c r="A619" s="9"/>
      <c r="B619" s="5"/>
      <c r="C619" s="2"/>
      <c r="D619" s="5"/>
      <c r="F619" s="10"/>
      <c r="G619" s="10"/>
      <c r="H619" s="10"/>
      <c r="I619" s="10"/>
      <c r="J619" s="22"/>
      <c r="K619" s="23"/>
      <c r="L619" s="24"/>
      <c r="M619" s="30" t="s">
        <v>133</v>
      </c>
      <c r="N619" s="26"/>
      <c r="O619" s="26"/>
      <c r="P619" s="384"/>
      <c r="Q619" s="384"/>
      <c r="R619" s="26"/>
      <c r="S619" s="26"/>
      <c r="T619" s="38"/>
      <c r="V619" s="9" t="s">
        <v>102</v>
      </c>
      <c r="W619" s="9">
        <v>0</v>
      </c>
    </row>
    <row r="620" spans="1:23" ht="21" customHeight="1">
      <c r="A620" s="9"/>
      <c r="B620" s="5">
        <v>1</v>
      </c>
      <c r="C620" s="2"/>
      <c r="D620" s="5">
        <v>0</v>
      </c>
      <c r="E620" s="11">
        <v>2130203</v>
      </c>
      <c r="F620" s="10">
        <v>213</v>
      </c>
      <c r="G620" s="10">
        <v>21302</v>
      </c>
      <c r="H620" s="10">
        <v>2130203</v>
      </c>
      <c r="I620" s="10"/>
      <c r="J620" s="22"/>
      <c r="K620" s="23"/>
      <c r="L620" s="24"/>
      <c r="M620" s="30" t="s">
        <v>1004</v>
      </c>
      <c r="N620" s="26">
        <v>459</v>
      </c>
      <c r="O620" s="26"/>
      <c r="P620" s="384"/>
      <c r="Q620" s="384"/>
      <c r="R620" s="26"/>
      <c r="S620" s="26"/>
      <c r="T620" s="38"/>
      <c r="V620" s="9" t="s">
        <v>1005</v>
      </c>
      <c r="W620" s="9">
        <v>459</v>
      </c>
    </row>
    <row r="621" spans="1:23" ht="21" customHeight="1">
      <c r="A621" s="9"/>
      <c r="B621" s="5">
        <v>1</v>
      </c>
      <c r="C621" s="2"/>
      <c r="D621" s="5">
        <v>0</v>
      </c>
      <c r="E621" s="11">
        <v>2130204</v>
      </c>
      <c r="F621" s="10">
        <v>213</v>
      </c>
      <c r="G621" s="10">
        <v>21302</v>
      </c>
      <c r="H621" s="10">
        <v>2130204</v>
      </c>
      <c r="I621" s="10"/>
      <c r="J621" s="22"/>
      <c r="K621" s="23"/>
      <c r="L621" s="24"/>
      <c r="M621" s="30" t="s">
        <v>1006</v>
      </c>
      <c r="N621" s="26">
        <v>26933</v>
      </c>
      <c r="O621" s="26"/>
      <c r="P621" s="384"/>
      <c r="Q621" s="384"/>
      <c r="R621" s="26"/>
      <c r="S621" s="26"/>
      <c r="T621" s="38"/>
      <c r="V621" s="9" t="s">
        <v>1007</v>
      </c>
      <c r="W621" s="9">
        <v>26933</v>
      </c>
    </row>
    <row r="622" spans="1:23" ht="21" customHeight="1">
      <c r="A622" s="9"/>
      <c r="B622" s="5">
        <v>1</v>
      </c>
      <c r="C622" s="2"/>
      <c r="D622" s="5">
        <v>0</v>
      </c>
      <c r="E622" s="11">
        <v>2130205</v>
      </c>
      <c r="F622" s="10">
        <v>213</v>
      </c>
      <c r="G622" s="10">
        <v>21302</v>
      </c>
      <c r="H622" s="10">
        <v>2130205</v>
      </c>
      <c r="I622" s="10"/>
      <c r="J622" s="22"/>
      <c r="K622" s="23"/>
      <c r="L622" s="24"/>
      <c r="M622" s="30" t="s">
        <v>1008</v>
      </c>
      <c r="N622" s="26">
        <v>256</v>
      </c>
      <c r="O622" s="26"/>
      <c r="P622" s="384"/>
      <c r="Q622" s="384"/>
      <c r="R622" s="26"/>
      <c r="S622" s="26"/>
      <c r="T622" s="38"/>
      <c r="V622" s="9" t="s">
        <v>1009</v>
      </c>
      <c r="W622" s="9">
        <v>256</v>
      </c>
    </row>
    <row r="623" spans="1:23" ht="21" customHeight="1">
      <c r="A623" s="9"/>
      <c r="B623" s="5"/>
      <c r="C623" s="2"/>
      <c r="D623" s="5"/>
      <c r="F623" s="10"/>
      <c r="G623" s="10"/>
      <c r="H623" s="10"/>
      <c r="I623" s="10"/>
      <c r="J623" s="22"/>
      <c r="K623" s="23"/>
      <c r="L623" s="24"/>
      <c r="M623" s="39" t="s">
        <v>1010</v>
      </c>
      <c r="N623" s="26"/>
      <c r="O623" s="26"/>
      <c r="P623" s="384"/>
      <c r="Q623" s="384"/>
      <c r="R623" s="26"/>
      <c r="S623" s="26"/>
      <c r="T623" s="38"/>
      <c r="V623" s="9" t="s">
        <v>1011</v>
      </c>
      <c r="W623" s="9">
        <v>0</v>
      </c>
    </row>
    <row r="624" spans="1:23" ht="21" customHeight="1">
      <c r="A624" s="9"/>
      <c r="B624" s="5">
        <v>1</v>
      </c>
      <c r="C624" s="2"/>
      <c r="D624" s="5">
        <v>0</v>
      </c>
      <c r="E624" s="11">
        <v>2130207</v>
      </c>
      <c r="F624" s="10">
        <v>213</v>
      </c>
      <c r="G624" s="10">
        <v>21302</v>
      </c>
      <c r="H624" s="10">
        <v>2130207</v>
      </c>
      <c r="I624" s="10"/>
      <c r="J624" s="22"/>
      <c r="K624" s="23"/>
      <c r="L624" s="24"/>
      <c r="M624" s="30" t="s">
        <v>1012</v>
      </c>
      <c r="N624" s="26"/>
      <c r="O624" s="26"/>
      <c r="P624" s="384"/>
      <c r="Q624" s="384"/>
      <c r="R624" s="26"/>
      <c r="S624" s="26"/>
      <c r="T624" s="38"/>
      <c r="V624" s="9" t="s">
        <v>1013</v>
      </c>
      <c r="W624" s="9">
        <v>0</v>
      </c>
    </row>
    <row r="625" spans="1:23" ht="21" customHeight="1">
      <c r="A625" s="9"/>
      <c r="B625" s="5"/>
      <c r="C625" s="2"/>
      <c r="D625" s="5"/>
      <c r="F625" s="10"/>
      <c r="G625" s="10"/>
      <c r="H625" s="10"/>
      <c r="I625" s="10"/>
      <c r="J625" s="22"/>
      <c r="K625" s="23"/>
      <c r="L625" s="24"/>
      <c r="M625" s="39" t="s">
        <v>1014</v>
      </c>
      <c r="N625" s="26">
        <v>226</v>
      </c>
      <c r="O625" s="26"/>
      <c r="P625" s="384"/>
      <c r="Q625" s="384"/>
      <c r="R625" s="26"/>
      <c r="S625" s="26"/>
      <c r="T625" s="38"/>
      <c r="V625" s="9" t="s">
        <v>1015</v>
      </c>
      <c r="W625" s="9">
        <v>226</v>
      </c>
    </row>
    <row r="626" spans="1:23" ht="21" customHeight="1">
      <c r="A626" s="9"/>
      <c r="B626" s="5">
        <v>1</v>
      </c>
      <c r="C626" s="2"/>
      <c r="D626" s="5">
        <v>0</v>
      </c>
      <c r="E626" s="11">
        <v>2130209</v>
      </c>
      <c r="F626" s="10">
        <v>213</v>
      </c>
      <c r="G626" s="10">
        <v>21302</v>
      </c>
      <c r="H626" s="10">
        <v>2130209</v>
      </c>
      <c r="I626" s="10"/>
      <c r="J626" s="22"/>
      <c r="K626" s="23"/>
      <c r="L626" s="24"/>
      <c r="M626" s="30" t="s">
        <v>1016</v>
      </c>
      <c r="N626" s="26">
        <v>504</v>
      </c>
      <c r="O626" s="26"/>
      <c r="P626" s="384"/>
      <c r="Q626" s="384"/>
      <c r="R626" s="26"/>
      <c r="S626" s="26"/>
      <c r="T626" s="38"/>
      <c r="V626" s="9" t="s">
        <v>1017</v>
      </c>
      <c r="W626" s="9">
        <v>504</v>
      </c>
    </row>
    <row r="627" spans="1:23" ht="21" customHeight="1">
      <c r="A627" s="9"/>
      <c r="B627" s="5">
        <v>1</v>
      </c>
      <c r="C627" s="2"/>
      <c r="D627" s="5">
        <v>0</v>
      </c>
      <c r="E627" s="11">
        <v>2130211</v>
      </c>
      <c r="F627" s="10">
        <v>213</v>
      </c>
      <c r="G627" s="10">
        <v>21302</v>
      </c>
      <c r="H627" s="10">
        <v>2130211</v>
      </c>
      <c r="I627" s="10"/>
      <c r="J627" s="22"/>
      <c r="K627" s="23"/>
      <c r="L627" s="24"/>
      <c r="M627" s="30" t="s">
        <v>1018</v>
      </c>
      <c r="N627" s="26">
        <v>308</v>
      </c>
      <c r="O627" s="26"/>
      <c r="P627" s="384"/>
      <c r="Q627" s="384"/>
      <c r="R627" s="26"/>
      <c r="S627" s="26"/>
      <c r="T627" s="38"/>
      <c r="V627" s="9" t="s">
        <v>1019</v>
      </c>
      <c r="W627" s="9">
        <v>308</v>
      </c>
    </row>
    <row r="628" spans="1:23" ht="21" customHeight="1">
      <c r="A628" s="9"/>
      <c r="B628" s="5"/>
      <c r="C628" s="2"/>
      <c r="D628" s="5"/>
      <c r="F628" s="10"/>
      <c r="G628" s="10"/>
      <c r="H628" s="10"/>
      <c r="I628" s="10"/>
      <c r="J628" s="22"/>
      <c r="K628" s="23"/>
      <c r="L628" s="24"/>
      <c r="M628" s="39" t="s">
        <v>1020</v>
      </c>
      <c r="N628" s="26"/>
      <c r="O628" s="26"/>
      <c r="P628" s="384"/>
      <c r="Q628" s="384"/>
      <c r="R628" s="26"/>
      <c r="S628" s="26"/>
      <c r="T628" s="38"/>
      <c r="V628" s="9" t="s">
        <v>1021</v>
      </c>
      <c r="W628" s="9">
        <v>0</v>
      </c>
    </row>
    <row r="629" spans="1:23" ht="21" customHeight="1">
      <c r="A629" s="9"/>
      <c r="B629" s="5">
        <v>1</v>
      </c>
      <c r="C629" s="2"/>
      <c r="D629" s="5">
        <v>0</v>
      </c>
      <c r="E629" s="11">
        <v>2130218</v>
      </c>
      <c r="F629" s="10">
        <v>213</v>
      </c>
      <c r="G629" s="10">
        <v>21302</v>
      </c>
      <c r="H629" s="10">
        <v>2130218</v>
      </c>
      <c r="I629" s="10"/>
      <c r="J629" s="22"/>
      <c r="K629" s="23"/>
      <c r="L629" s="24"/>
      <c r="M629" s="30" t="s">
        <v>1022</v>
      </c>
      <c r="N629" s="26">
        <v>10</v>
      </c>
      <c r="O629" s="26"/>
      <c r="P629" s="384"/>
      <c r="Q629" s="384"/>
      <c r="R629" s="26"/>
      <c r="S629" s="26"/>
      <c r="T629" s="38"/>
      <c r="V629" s="9" t="s">
        <v>1023</v>
      </c>
      <c r="W629" s="9">
        <v>10</v>
      </c>
    </row>
    <row r="630" spans="1:23" ht="21" customHeight="1">
      <c r="A630" s="9"/>
      <c r="B630" s="5">
        <v>1</v>
      </c>
      <c r="C630" s="2"/>
      <c r="D630" s="5">
        <v>0</v>
      </c>
      <c r="E630" s="11">
        <v>2130219</v>
      </c>
      <c r="F630" s="10">
        <v>213</v>
      </c>
      <c r="G630" s="10">
        <v>21302</v>
      </c>
      <c r="H630" s="10">
        <v>2130219</v>
      </c>
      <c r="I630" s="10"/>
      <c r="J630" s="22"/>
      <c r="K630" s="23"/>
      <c r="L630" s="41"/>
      <c r="M630" s="30" t="s">
        <v>1024</v>
      </c>
      <c r="N630" s="26"/>
      <c r="O630" s="26"/>
      <c r="P630" s="384"/>
      <c r="Q630" s="384"/>
      <c r="R630" s="26"/>
      <c r="S630" s="26"/>
      <c r="T630" s="38"/>
      <c r="V630" s="9" t="s">
        <v>1025</v>
      </c>
      <c r="W630" s="9">
        <v>0</v>
      </c>
    </row>
    <row r="631" spans="1:23" ht="21" customHeight="1">
      <c r="A631" s="9"/>
      <c r="B631" s="5">
        <v>1</v>
      </c>
      <c r="C631" s="2"/>
      <c r="D631" s="5">
        <v>0</v>
      </c>
      <c r="E631" s="11">
        <v>2130221</v>
      </c>
      <c r="F631" s="10">
        <v>213</v>
      </c>
      <c r="G631" s="10">
        <v>21302</v>
      </c>
      <c r="H631" s="10">
        <v>2130221</v>
      </c>
      <c r="I631" s="10"/>
      <c r="J631" s="22"/>
      <c r="K631" s="42"/>
      <c r="L631" s="24"/>
      <c r="M631" s="43" t="s">
        <v>1026</v>
      </c>
      <c r="N631" s="26"/>
      <c r="O631" s="26"/>
      <c r="P631" s="384"/>
      <c r="Q631" s="384"/>
      <c r="R631" s="26"/>
      <c r="S631" s="26"/>
      <c r="T631" s="38"/>
      <c r="V631" s="9" t="s">
        <v>1027</v>
      </c>
      <c r="W631" s="9">
        <v>0</v>
      </c>
    </row>
    <row r="632" spans="1:23" ht="21" customHeight="1">
      <c r="A632" s="9"/>
      <c r="B632" s="5"/>
      <c r="C632" s="2"/>
      <c r="D632" s="5"/>
      <c r="F632" s="10"/>
      <c r="G632" s="10"/>
      <c r="H632" s="10"/>
      <c r="I632" s="10"/>
      <c r="J632" s="22"/>
      <c r="K632" s="42"/>
      <c r="L632" s="24"/>
      <c r="M632" s="45" t="s">
        <v>1028</v>
      </c>
      <c r="N632" s="26">
        <v>979</v>
      </c>
      <c r="O632" s="26"/>
      <c r="P632" s="384"/>
      <c r="Q632" s="384"/>
      <c r="R632" s="26"/>
      <c r="S632" s="26"/>
      <c r="T632" s="38"/>
      <c r="V632" s="9" t="s">
        <v>1029</v>
      </c>
      <c r="W632" s="9">
        <v>979</v>
      </c>
    </row>
    <row r="633" spans="1:23" ht="21" customHeight="1">
      <c r="A633" s="9"/>
      <c r="B633" s="5">
        <v>1</v>
      </c>
      <c r="C633" s="2"/>
      <c r="D633" s="5">
        <v>0</v>
      </c>
      <c r="E633" s="11">
        <v>2130223</v>
      </c>
      <c r="F633" s="10">
        <v>213</v>
      </c>
      <c r="G633" s="10">
        <v>21302</v>
      </c>
      <c r="H633" s="10">
        <v>2130223</v>
      </c>
      <c r="I633" s="10"/>
      <c r="J633" s="22"/>
      <c r="K633" s="23"/>
      <c r="L633" s="46"/>
      <c r="M633" s="30" t="s">
        <v>1030</v>
      </c>
      <c r="N633" s="26">
        <v>2813</v>
      </c>
      <c r="O633" s="26"/>
      <c r="P633" s="384"/>
      <c r="Q633" s="384"/>
      <c r="R633" s="26"/>
      <c r="S633" s="26"/>
      <c r="T633" s="38"/>
      <c r="V633" s="9" t="s">
        <v>1031</v>
      </c>
      <c r="W633" s="9">
        <v>2813</v>
      </c>
    </row>
    <row r="634" spans="1:23" ht="21" customHeight="1">
      <c r="A634" s="9"/>
      <c r="B634" s="5">
        <v>1</v>
      </c>
      <c r="C634" s="2"/>
      <c r="D634" s="5">
        <v>0</v>
      </c>
      <c r="E634" s="11">
        <v>2130224</v>
      </c>
      <c r="F634" s="10">
        <v>213</v>
      </c>
      <c r="G634" s="10">
        <v>21302</v>
      </c>
      <c r="H634" s="10">
        <v>2130224</v>
      </c>
      <c r="I634" s="10"/>
      <c r="J634" s="22"/>
      <c r="K634" s="23"/>
      <c r="L634" s="24"/>
      <c r="M634" s="30" t="s">
        <v>1032</v>
      </c>
      <c r="N634" s="26">
        <f>N635</f>
        <v>12</v>
      </c>
      <c r="O634" s="26"/>
      <c r="P634" s="384"/>
      <c r="Q634" s="384"/>
      <c r="R634" s="26"/>
      <c r="S634" s="26"/>
      <c r="T634" s="38"/>
      <c r="V634" s="9" t="s">
        <v>1033</v>
      </c>
      <c r="W634" s="9">
        <v>12</v>
      </c>
    </row>
    <row r="635" spans="1:23" ht="21" customHeight="1">
      <c r="A635" s="5"/>
      <c r="B635" s="5">
        <v>1</v>
      </c>
      <c r="C635" s="2"/>
      <c r="D635" s="5">
        <v>0</v>
      </c>
      <c r="E635" s="11">
        <v>2130232</v>
      </c>
      <c r="F635" s="10">
        <v>213</v>
      </c>
      <c r="G635" s="10">
        <v>21302</v>
      </c>
      <c r="H635" s="10">
        <v>2130232</v>
      </c>
      <c r="I635" s="10"/>
      <c r="J635" s="22"/>
      <c r="K635" s="23"/>
      <c r="L635" s="24"/>
      <c r="M635" s="30" t="s">
        <v>1034</v>
      </c>
      <c r="N635" s="26">
        <v>12</v>
      </c>
      <c r="O635" s="26"/>
      <c r="P635" s="384"/>
      <c r="Q635" s="384"/>
      <c r="R635" s="26"/>
      <c r="S635" s="26"/>
      <c r="T635" s="38"/>
      <c r="V635" s="9" t="s">
        <v>1035</v>
      </c>
      <c r="W635" s="9">
        <v>12</v>
      </c>
    </row>
    <row r="636" spans="1:23" ht="21" customHeight="1">
      <c r="A636" s="9"/>
      <c r="B636" s="5">
        <v>1</v>
      </c>
      <c r="C636" s="2"/>
      <c r="D636" s="5">
        <v>0</v>
      </c>
      <c r="E636" s="11">
        <v>2130234</v>
      </c>
      <c r="F636" s="10">
        <v>213</v>
      </c>
      <c r="G636" s="10">
        <v>21302</v>
      </c>
      <c r="H636" s="10">
        <v>2130234</v>
      </c>
      <c r="I636" s="10"/>
      <c r="J636" s="22"/>
      <c r="K636" s="23"/>
      <c r="L636" s="24"/>
      <c r="M636" s="30" t="s">
        <v>1036</v>
      </c>
      <c r="N636" s="26">
        <f>SUM(N637:N639)</f>
        <v>75</v>
      </c>
      <c r="O636" s="26"/>
      <c r="P636" s="384"/>
      <c r="Q636" s="384"/>
      <c r="R636" s="26"/>
      <c r="S636" s="26"/>
      <c r="T636" s="38"/>
      <c r="V636" s="9" t="s">
        <v>1037</v>
      </c>
      <c r="W636" s="9">
        <v>75</v>
      </c>
    </row>
    <row r="637" spans="1:23" ht="21" customHeight="1">
      <c r="A637" s="9"/>
      <c r="B637" s="5">
        <v>1</v>
      </c>
      <c r="C637" s="2"/>
      <c r="D637" s="5">
        <v>0</v>
      </c>
      <c r="E637" s="11">
        <v>2130299</v>
      </c>
      <c r="F637" s="10">
        <v>213</v>
      </c>
      <c r="G637" s="10">
        <v>21302</v>
      </c>
      <c r="H637" s="10">
        <v>2130299</v>
      </c>
      <c r="I637" s="10"/>
      <c r="J637" s="22"/>
      <c r="K637" s="23"/>
      <c r="L637" s="24"/>
      <c r="M637" s="65" t="s">
        <v>1038</v>
      </c>
      <c r="N637" s="26">
        <v>75</v>
      </c>
      <c r="O637" s="26"/>
      <c r="P637" s="384"/>
      <c r="Q637" s="384"/>
      <c r="R637" s="26"/>
      <c r="S637" s="26"/>
      <c r="T637" s="38"/>
      <c r="V637" s="9" t="s">
        <v>1039</v>
      </c>
      <c r="W637" s="9">
        <v>75</v>
      </c>
    </row>
    <row r="638" spans="1:23" ht="21" customHeight="1">
      <c r="A638" s="9"/>
      <c r="B638" s="5"/>
      <c r="C638" s="2"/>
      <c r="D638" s="5"/>
      <c r="F638" s="10"/>
      <c r="G638" s="10"/>
      <c r="H638" s="10"/>
      <c r="I638" s="10"/>
      <c r="J638" s="22"/>
      <c r="K638" s="23"/>
      <c r="L638" s="24"/>
      <c r="M638" s="65" t="s">
        <v>1040</v>
      </c>
      <c r="N638" s="26"/>
      <c r="O638" s="26"/>
      <c r="P638" s="384"/>
      <c r="Q638" s="384"/>
      <c r="R638" s="26"/>
      <c r="S638" s="26"/>
      <c r="T638" s="38"/>
      <c r="V638" s="9" t="s">
        <v>1041</v>
      </c>
      <c r="W638" s="9">
        <v>0</v>
      </c>
    </row>
    <row r="639" spans="1:23" ht="21" customHeight="1">
      <c r="A639" s="9"/>
      <c r="B639" s="5"/>
      <c r="C639" s="2"/>
      <c r="D639" s="5"/>
      <c r="F639" s="10"/>
      <c r="G639" s="10"/>
      <c r="H639" s="10"/>
      <c r="I639" s="10"/>
      <c r="J639" s="22"/>
      <c r="K639" s="23"/>
      <c r="L639" s="24"/>
      <c r="M639" s="65" t="s">
        <v>1042</v>
      </c>
      <c r="N639" s="26"/>
      <c r="O639" s="26"/>
      <c r="P639" s="384"/>
      <c r="Q639" s="384"/>
      <c r="R639" s="26"/>
      <c r="S639" s="26"/>
      <c r="T639" s="38"/>
      <c r="V639" s="9" t="s">
        <v>1043</v>
      </c>
      <c r="W639" s="9">
        <v>0</v>
      </c>
    </row>
    <row r="640" spans="1:20" ht="21" customHeight="1">
      <c r="A640" s="9"/>
      <c r="B640" s="5">
        <v>1</v>
      </c>
      <c r="C640" s="2"/>
      <c r="D640" s="5">
        <v>0</v>
      </c>
      <c r="E640" s="11">
        <v>21303</v>
      </c>
      <c r="F640" s="10"/>
      <c r="G640" s="10">
        <v>21303</v>
      </c>
      <c r="H640" s="10"/>
      <c r="I640" s="10"/>
      <c r="J640" s="22"/>
      <c r="K640" s="23"/>
      <c r="L640" s="24"/>
      <c r="M640" s="30" t="s">
        <v>1044</v>
      </c>
      <c r="N640" s="26">
        <f>N641</f>
        <v>11908</v>
      </c>
      <c r="O640" s="26"/>
      <c r="P640" s="384"/>
      <c r="Q640" s="384"/>
      <c r="R640" s="26"/>
      <c r="S640" s="26"/>
      <c r="T640" s="38"/>
    </row>
    <row r="641" spans="1:20" ht="21" customHeight="1">
      <c r="A641" s="9"/>
      <c r="B641" s="5">
        <v>1</v>
      </c>
      <c r="C641" s="2"/>
      <c r="D641" s="5">
        <v>0</v>
      </c>
      <c r="E641" s="11">
        <v>2130301</v>
      </c>
      <c r="F641" s="10">
        <v>213</v>
      </c>
      <c r="G641" s="10">
        <v>21303</v>
      </c>
      <c r="H641" s="10">
        <v>2130301</v>
      </c>
      <c r="I641" s="10"/>
      <c r="J641" s="22"/>
      <c r="K641" s="23"/>
      <c r="L641" s="24"/>
      <c r="M641" s="30" t="s">
        <v>1045</v>
      </c>
      <c r="N641" s="26">
        <v>11908</v>
      </c>
      <c r="O641" s="26"/>
      <c r="P641" s="384"/>
      <c r="Q641" s="384"/>
      <c r="R641" s="26"/>
      <c r="S641" s="26"/>
      <c r="T641" s="38"/>
    </row>
    <row r="642" spans="1:23" ht="21" customHeight="1">
      <c r="A642" s="9"/>
      <c r="B642" s="5">
        <v>1</v>
      </c>
      <c r="C642" s="2"/>
      <c r="D642" s="5">
        <v>0</v>
      </c>
      <c r="E642" s="11">
        <v>2130304</v>
      </c>
      <c r="F642" s="10">
        <v>213</v>
      </c>
      <c r="G642" s="10">
        <v>21303</v>
      </c>
      <c r="H642" s="10">
        <v>2130304</v>
      </c>
      <c r="I642" s="10"/>
      <c r="J642" s="22"/>
      <c r="K642" s="23"/>
      <c r="L642" s="24"/>
      <c r="M642" s="30" t="s">
        <v>1046</v>
      </c>
      <c r="N642" s="26">
        <f>N643</f>
        <v>83988</v>
      </c>
      <c r="O642" s="26"/>
      <c r="P642" s="384"/>
      <c r="Q642" s="384"/>
      <c r="R642" s="26"/>
      <c r="S642" s="26"/>
      <c r="T642" s="38"/>
      <c r="V642" s="9" t="s">
        <v>1047</v>
      </c>
      <c r="W642" s="9">
        <v>83988</v>
      </c>
    </row>
    <row r="643" spans="1:23" ht="21" customHeight="1">
      <c r="A643" s="9"/>
      <c r="B643" s="5">
        <v>1</v>
      </c>
      <c r="C643" s="2"/>
      <c r="D643" s="5">
        <v>0</v>
      </c>
      <c r="E643" s="11">
        <v>2130305</v>
      </c>
      <c r="F643" s="10">
        <v>213</v>
      </c>
      <c r="G643" s="10">
        <v>21303</v>
      </c>
      <c r="H643" s="10">
        <v>2130305</v>
      </c>
      <c r="I643" s="10"/>
      <c r="J643" s="22"/>
      <c r="K643" s="23"/>
      <c r="L643" s="24"/>
      <c r="M643" s="30" t="s">
        <v>1048</v>
      </c>
      <c r="N643" s="26">
        <v>83988</v>
      </c>
      <c r="O643" s="26"/>
      <c r="P643" s="384"/>
      <c r="Q643" s="384"/>
      <c r="R643" s="26"/>
      <c r="S643" s="26"/>
      <c r="T643" s="38"/>
      <c r="V643" s="9" t="s">
        <v>1049</v>
      </c>
      <c r="W643" s="9">
        <v>83988</v>
      </c>
    </row>
    <row r="644" spans="1:23" ht="21" customHeight="1">
      <c r="A644" s="9"/>
      <c r="B644" s="5">
        <v>1</v>
      </c>
      <c r="C644" s="2"/>
      <c r="D644" s="5">
        <v>0</v>
      </c>
      <c r="E644" s="11">
        <v>2130306</v>
      </c>
      <c r="F644" s="10">
        <v>213</v>
      </c>
      <c r="G644" s="10">
        <v>21303</v>
      </c>
      <c r="H644" s="10">
        <v>2130306</v>
      </c>
      <c r="I644" s="10"/>
      <c r="J644" s="22"/>
      <c r="K644" s="23"/>
      <c r="L644" s="24" t="s">
        <v>38</v>
      </c>
      <c r="M644" s="25" t="s">
        <v>37</v>
      </c>
      <c r="N644" s="26">
        <f>N645+N654+N657+N661+N663+N666</f>
        <v>257065</v>
      </c>
      <c r="O644" s="26"/>
      <c r="P644" s="381"/>
      <c r="Q644" s="381"/>
      <c r="R644" s="26"/>
      <c r="S644" s="26"/>
      <c r="T644" s="38"/>
      <c r="V644" s="9" t="s">
        <v>1050</v>
      </c>
      <c r="W644" s="9">
        <v>257065</v>
      </c>
    </row>
    <row r="645" spans="1:23" ht="21" customHeight="1">
      <c r="A645" s="9"/>
      <c r="B645" s="5">
        <v>1</v>
      </c>
      <c r="C645" s="2"/>
      <c r="D645" s="5"/>
      <c r="E645" s="10">
        <v>2130310</v>
      </c>
      <c r="F645" s="10">
        <v>213</v>
      </c>
      <c r="G645" s="10">
        <v>21303</v>
      </c>
      <c r="H645" s="10">
        <v>2130310</v>
      </c>
      <c r="I645" s="10" t="s">
        <v>249</v>
      </c>
      <c r="J645" s="22"/>
      <c r="K645" s="23"/>
      <c r="L645" s="24"/>
      <c r="M645" s="25" t="s">
        <v>1051</v>
      </c>
      <c r="N645" s="26">
        <f>SUM(N646:N653)</f>
        <v>116816</v>
      </c>
      <c r="O645" s="26"/>
      <c r="P645" s="381"/>
      <c r="Q645" s="381"/>
      <c r="R645" s="26"/>
      <c r="S645" s="26"/>
      <c r="T645" s="38"/>
      <c r="V645" s="9" t="s">
        <v>1052</v>
      </c>
      <c r="W645" s="9">
        <v>116816</v>
      </c>
    </row>
    <row r="646" spans="1:23" ht="21" customHeight="1">
      <c r="A646" s="9"/>
      <c r="B646" s="5">
        <v>1</v>
      </c>
      <c r="C646" s="2"/>
      <c r="D646" s="5">
        <v>0</v>
      </c>
      <c r="E646" s="11">
        <v>2130313</v>
      </c>
      <c r="F646" s="10">
        <v>213</v>
      </c>
      <c r="G646" s="10">
        <v>21303</v>
      </c>
      <c r="H646" s="10">
        <v>2130313</v>
      </c>
      <c r="I646" s="10"/>
      <c r="J646" s="22"/>
      <c r="K646" s="23"/>
      <c r="L646" s="24"/>
      <c r="M646" s="30" t="s">
        <v>131</v>
      </c>
      <c r="N646" s="26">
        <v>3849</v>
      </c>
      <c r="O646" s="26"/>
      <c r="P646" s="384"/>
      <c r="Q646" s="384"/>
      <c r="R646" s="26"/>
      <c r="S646" s="26"/>
      <c r="T646" s="38"/>
      <c r="V646" s="9" t="s">
        <v>98</v>
      </c>
      <c r="W646" s="9">
        <v>3849</v>
      </c>
    </row>
    <row r="647" spans="1:23" ht="21" customHeight="1">
      <c r="A647" s="9"/>
      <c r="B647" s="5">
        <v>1</v>
      </c>
      <c r="C647" s="2"/>
      <c r="D647" s="5">
        <v>0</v>
      </c>
      <c r="E647" s="11">
        <v>2130314</v>
      </c>
      <c r="F647" s="10">
        <v>213</v>
      </c>
      <c r="G647" s="10">
        <v>21303</v>
      </c>
      <c r="H647" s="10">
        <v>2130314</v>
      </c>
      <c r="I647" s="10"/>
      <c r="J647" s="22"/>
      <c r="K647" s="23"/>
      <c r="L647" s="24"/>
      <c r="M647" s="30" t="s">
        <v>132</v>
      </c>
      <c r="N647" s="26">
        <v>4031</v>
      </c>
      <c r="O647" s="26"/>
      <c r="P647" s="384"/>
      <c r="Q647" s="384"/>
      <c r="R647" s="26"/>
      <c r="S647" s="26"/>
      <c r="T647" s="38"/>
      <c r="V647" s="9" t="s">
        <v>100</v>
      </c>
      <c r="W647" s="9">
        <v>4031</v>
      </c>
    </row>
    <row r="648" spans="1:23" ht="21" customHeight="1">
      <c r="A648" s="9"/>
      <c r="B648" s="5">
        <v>1</v>
      </c>
      <c r="C648" s="2"/>
      <c r="D648" s="5">
        <v>0</v>
      </c>
      <c r="E648" s="11">
        <v>2130316</v>
      </c>
      <c r="F648" s="10">
        <v>213</v>
      </c>
      <c r="G648" s="10">
        <v>21303</v>
      </c>
      <c r="H648" s="10">
        <v>2130316</v>
      </c>
      <c r="I648" s="10"/>
      <c r="J648" s="22"/>
      <c r="K648" s="23"/>
      <c r="L648" s="24"/>
      <c r="M648" s="30" t="s">
        <v>133</v>
      </c>
      <c r="N648" s="26"/>
      <c r="O648" s="26"/>
      <c r="P648" s="384"/>
      <c r="Q648" s="384"/>
      <c r="R648" s="26"/>
      <c r="S648" s="26"/>
      <c r="T648" s="38"/>
      <c r="V648" s="9" t="s">
        <v>102</v>
      </c>
      <c r="W648" s="9">
        <v>0</v>
      </c>
    </row>
    <row r="649" spans="1:23" ht="21" customHeight="1">
      <c r="A649" s="9"/>
      <c r="B649" s="5"/>
      <c r="C649" s="2"/>
      <c r="D649" s="5"/>
      <c r="F649" s="10"/>
      <c r="G649" s="10"/>
      <c r="H649" s="10"/>
      <c r="I649" s="10"/>
      <c r="J649" s="22"/>
      <c r="K649" s="23"/>
      <c r="L649" s="24"/>
      <c r="M649" s="30" t="s">
        <v>1053</v>
      </c>
      <c r="N649" s="26">
        <v>93</v>
      </c>
      <c r="O649" s="26"/>
      <c r="P649" s="384"/>
      <c r="Q649" s="384"/>
      <c r="R649" s="26"/>
      <c r="S649" s="26"/>
      <c r="T649" s="38"/>
      <c r="V649" s="9" t="s">
        <v>1054</v>
      </c>
      <c r="W649" s="9">
        <v>93</v>
      </c>
    </row>
    <row r="650" spans="1:23" ht="21" customHeight="1">
      <c r="A650" s="9"/>
      <c r="B650" s="5"/>
      <c r="C650" s="2"/>
      <c r="D650" s="5"/>
      <c r="F650" s="10"/>
      <c r="G650" s="10"/>
      <c r="H650" s="10"/>
      <c r="I650" s="10"/>
      <c r="J650" s="22"/>
      <c r="K650" s="23"/>
      <c r="L650" s="24"/>
      <c r="M650" s="30" t="s">
        <v>1055</v>
      </c>
      <c r="N650" s="26">
        <v>2190</v>
      </c>
      <c r="O650" s="26"/>
      <c r="P650" s="384"/>
      <c r="Q650" s="384"/>
      <c r="R650" s="26"/>
      <c r="S650" s="26"/>
      <c r="T650" s="38"/>
      <c r="V650" s="9" t="s">
        <v>1056</v>
      </c>
      <c r="W650" s="9">
        <v>2190</v>
      </c>
    </row>
    <row r="651" spans="1:23" ht="21" customHeight="1">
      <c r="A651" s="9"/>
      <c r="B651" s="5"/>
      <c r="C651" s="2"/>
      <c r="D651" s="5"/>
      <c r="F651" s="10"/>
      <c r="G651" s="10"/>
      <c r="H651" s="10"/>
      <c r="I651" s="10"/>
      <c r="J651" s="22"/>
      <c r="K651" s="23"/>
      <c r="L651" s="24"/>
      <c r="M651" s="30" t="s">
        <v>1057</v>
      </c>
      <c r="N651" s="26">
        <v>200</v>
      </c>
      <c r="O651" s="26"/>
      <c r="P651" s="384"/>
      <c r="Q651" s="384"/>
      <c r="R651" s="26"/>
      <c r="S651" s="26"/>
      <c r="T651" s="38"/>
      <c r="V651" s="9" t="s">
        <v>1058</v>
      </c>
      <c r="W651" s="9">
        <v>200</v>
      </c>
    </row>
    <row r="652" spans="1:23" ht="21" customHeight="1">
      <c r="A652" s="9"/>
      <c r="B652" s="5"/>
      <c r="C652" s="2"/>
      <c r="D652" s="5"/>
      <c r="F652" s="10"/>
      <c r="G652" s="10"/>
      <c r="H652" s="10"/>
      <c r="I652" s="10"/>
      <c r="J652" s="22"/>
      <c r="K652" s="23"/>
      <c r="L652" s="24"/>
      <c r="M652" s="30" t="s">
        <v>1059</v>
      </c>
      <c r="N652" s="26">
        <v>17050</v>
      </c>
      <c r="O652" s="26"/>
      <c r="P652" s="384"/>
      <c r="Q652" s="384"/>
      <c r="R652" s="26"/>
      <c r="S652" s="26"/>
      <c r="T652" s="38"/>
      <c r="V652" s="9" t="s">
        <v>1060</v>
      </c>
      <c r="W652" s="9">
        <v>17050</v>
      </c>
    </row>
    <row r="653" spans="1:23" ht="21" customHeight="1">
      <c r="A653" s="9"/>
      <c r="B653" s="5">
        <v>1</v>
      </c>
      <c r="C653" s="2"/>
      <c r="D653" s="5">
        <v>0</v>
      </c>
      <c r="E653" s="11">
        <v>2130317</v>
      </c>
      <c r="F653" s="10">
        <v>213</v>
      </c>
      <c r="G653" s="10">
        <v>21303</v>
      </c>
      <c r="H653" s="10">
        <v>2130317</v>
      </c>
      <c r="I653" s="10"/>
      <c r="J653" s="22"/>
      <c r="K653" s="23"/>
      <c r="L653" s="24"/>
      <c r="M653" s="30" t="s">
        <v>1061</v>
      </c>
      <c r="N653" s="26">
        <v>89403</v>
      </c>
      <c r="O653" s="26"/>
      <c r="P653" s="384"/>
      <c r="Q653" s="384"/>
      <c r="R653" s="26"/>
      <c r="S653" s="26"/>
      <c r="T653" s="38"/>
      <c r="V653" s="9" t="s">
        <v>1062</v>
      </c>
      <c r="W653" s="9">
        <v>89403</v>
      </c>
    </row>
    <row r="654" spans="1:23" ht="21" customHeight="1">
      <c r="A654" s="9"/>
      <c r="B654" s="5">
        <v>1</v>
      </c>
      <c r="C654" s="2"/>
      <c r="D654" s="5">
        <v>0</v>
      </c>
      <c r="E654" s="11">
        <v>21305</v>
      </c>
      <c r="F654" s="10"/>
      <c r="G654" s="10">
        <v>21305</v>
      </c>
      <c r="H654" s="10"/>
      <c r="I654" s="10"/>
      <c r="J654" s="22"/>
      <c r="K654" s="23"/>
      <c r="L654" s="24"/>
      <c r="M654" s="30" t="s">
        <v>1063</v>
      </c>
      <c r="N654" s="26">
        <f>SUM(N655:N656)</f>
        <v>17000</v>
      </c>
      <c r="O654" s="26"/>
      <c r="P654" s="384"/>
      <c r="Q654" s="384"/>
      <c r="R654" s="26"/>
      <c r="S654" s="26"/>
      <c r="T654" s="38"/>
      <c r="V654" s="9" t="s">
        <v>1064</v>
      </c>
      <c r="W654" s="9">
        <v>17000</v>
      </c>
    </row>
    <row r="655" spans="1:23" ht="21" customHeight="1">
      <c r="A655" s="9"/>
      <c r="B655" s="5">
        <v>1</v>
      </c>
      <c r="C655" s="2"/>
      <c r="D655" s="5">
        <v>0</v>
      </c>
      <c r="E655" s="11">
        <v>2130599</v>
      </c>
      <c r="F655" s="10">
        <v>213</v>
      </c>
      <c r="G655" s="10">
        <v>21305</v>
      </c>
      <c r="H655" s="10">
        <v>2130599</v>
      </c>
      <c r="I655" s="10"/>
      <c r="J655" s="22"/>
      <c r="K655" s="23"/>
      <c r="L655" s="24"/>
      <c r="M655" s="30" t="s">
        <v>1065</v>
      </c>
      <c r="N655" s="26"/>
      <c r="O655" s="26"/>
      <c r="P655" s="385"/>
      <c r="Q655" s="385"/>
      <c r="R655" s="26"/>
      <c r="S655" s="26"/>
      <c r="T655" s="38"/>
      <c r="V655" s="9" t="s">
        <v>1066</v>
      </c>
      <c r="W655" s="9">
        <v>0</v>
      </c>
    </row>
    <row r="656" spans="1:23" ht="21" customHeight="1">
      <c r="A656" s="9"/>
      <c r="B656" s="5">
        <v>1</v>
      </c>
      <c r="C656" s="2"/>
      <c r="D656" s="5">
        <v>0</v>
      </c>
      <c r="E656" s="11">
        <v>21306</v>
      </c>
      <c r="F656" s="10"/>
      <c r="G656" s="10">
        <v>21306</v>
      </c>
      <c r="H656" s="10"/>
      <c r="I656" s="10"/>
      <c r="J656" s="22"/>
      <c r="K656" s="23"/>
      <c r="L656" s="24"/>
      <c r="M656" s="30" t="s">
        <v>1067</v>
      </c>
      <c r="N656" s="26">
        <v>17000</v>
      </c>
      <c r="O656" s="26"/>
      <c r="P656" s="384"/>
      <c r="Q656" s="384"/>
      <c r="R656" s="26"/>
      <c r="S656" s="26"/>
      <c r="T656" s="38"/>
      <c r="V656" s="9" t="s">
        <v>1068</v>
      </c>
      <c r="W656" s="9">
        <v>17000</v>
      </c>
    </row>
    <row r="657" spans="1:23" ht="21" customHeight="1">
      <c r="A657" s="9"/>
      <c r="B657" s="5">
        <v>1</v>
      </c>
      <c r="C657" s="2"/>
      <c r="D657" s="5">
        <v>0</v>
      </c>
      <c r="E657" s="11">
        <v>2130602</v>
      </c>
      <c r="F657" s="10">
        <v>213</v>
      </c>
      <c r="G657" s="10">
        <v>21306</v>
      </c>
      <c r="H657" s="10">
        <v>2130602</v>
      </c>
      <c r="I657" s="10"/>
      <c r="J657" s="22"/>
      <c r="K657" s="23"/>
      <c r="L657" s="24"/>
      <c r="M657" s="30" t="s">
        <v>1069</v>
      </c>
      <c r="N657" s="26">
        <f>SUM(N658:N660)</f>
        <v>10722</v>
      </c>
      <c r="O657" s="26"/>
      <c r="P657" s="384"/>
      <c r="Q657" s="384"/>
      <c r="R657" s="26"/>
      <c r="S657" s="26"/>
      <c r="T657" s="38"/>
      <c r="V657" s="9" t="s">
        <v>1070</v>
      </c>
      <c r="W657" s="9">
        <v>10722</v>
      </c>
    </row>
    <row r="658" spans="1:23" ht="21" customHeight="1">
      <c r="A658" s="9"/>
      <c r="B658" s="66">
        <v>1</v>
      </c>
      <c r="C658" s="67"/>
      <c r="D658" s="66"/>
      <c r="E658" s="68">
        <v>21308</v>
      </c>
      <c r="F658" s="69"/>
      <c r="G658" s="69">
        <v>21308</v>
      </c>
      <c r="H658" s="69"/>
      <c r="I658" s="70" t="s">
        <v>1071</v>
      </c>
      <c r="J658" s="22"/>
      <c r="K658" s="23"/>
      <c r="L658" s="24"/>
      <c r="M658" s="30" t="s">
        <v>1072</v>
      </c>
      <c r="N658" s="26">
        <v>8205</v>
      </c>
      <c r="O658" s="26"/>
      <c r="P658" s="384"/>
      <c r="Q658" s="384"/>
      <c r="R658" s="26"/>
      <c r="S658" s="26"/>
      <c r="T658" s="38"/>
      <c r="V658" s="9" t="s">
        <v>1073</v>
      </c>
      <c r="W658" s="9">
        <v>8205</v>
      </c>
    </row>
    <row r="659" spans="1:23" ht="21" customHeight="1">
      <c r="A659" s="9"/>
      <c r="B659" s="66"/>
      <c r="C659" s="67"/>
      <c r="D659" s="66"/>
      <c r="E659" s="68"/>
      <c r="F659" s="69"/>
      <c r="G659" s="69"/>
      <c r="H659" s="69"/>
      <c r="I659" s="70"/>
      <c r="J659" s="22"/>
      <c r="K659" s="23"/>
      <c r="L659" s="24"/>
      <c r="M659" s="30" t="s">
        <v>1074</v>
      </c>
      <c r="N659" s="26">
        <v>2497</v>
      </c>
      <c r="O659" s="26"/>
      <c r="P659" s="384"/>
      <c r="Q659" s="384"/>
      <c r="R659" s="26"/>
      <c r="S659" s="26"/>
      <c r="T659" s="38"/>
      <c r="V659" s="9" t="s">
        <v>1075</v>
      </c>
      <c r="W659" s="9">
        <v>2497</v>
      </c>
    </row>
    <row r="660" spans="1:23" ht="21" customHeight="1">
      <c r="A660" s="9"/>
      <c r="B660" s="66"/>
      <c r="C660" s="67"/>
      <c r="D660" s="66"/>
      <c r="E660" s="68"/>
      <c r="F660" s="69"/>
      <c r="G660" s="69"/>
      <c r="H660" s="69"/>
      <c r="I660" s="70"/>
      <c r="J660" s="22"/>
      <c r="K660" s="23"/>
      <c r="L660" s="24"/>
      <c r="M660" s="30" t="s">
        <v>1076</v>
      </c>
      <c r="N660" s="26">
        <v>20</v>
      </c>
      <c r="O660" s="26"/>
      <c r="P660" s="384"/>
      <c r="Q660" s="384"/>
      <c r="R660" s="26"/>
      <c r="S660" s="26"/>
      <c r="T660" s="38"/>
      <c r="V660" s="9" t="s">
        <v>1077</v>
      </c>
      <c r="W660" s="9">
        <v>20</v>
      </c>
    </row>
    <row r="661" spans="1:23" ht="21" customHeight="1">
      <c r="A661" s="9"/>
      <c r="B661" s="66"/>
      <c r="C661" s="67"/>
      <c r="D661" s="66"/>
      <c r="E661" s="68"/>
      <c r="F661" s="69"/>
      <c r="G661" s="69"/>
      <c r="H661" s="69"/>
      <c r="I661" s="70"/>
      <c r="J661" s="22"/>
      <c r="K661" s="23"/>
      <c r="L661" s="24"/>
      <c r="M661" s="30" t="s">
        <v>1078</v>
      </c>
      <c r="N661" s="26">
        <f>N662</f>
        <v>68</v>
      </c>
      <c r="O661" s="26"/>
      <c r="P661" s="384"/>
      <c r="Q661" s="384"/>
      <c r="R661" s="26"/>
      <c r="S661" s="26"/>
      <c r="T661" s="38"/>
      <c r="V661" s="9" t="s">
        <v>1079</v>
      </c>
      <c r="W661" s="9">
        <v>68</v>
      </c>
    </row>
    <row r="662" spans="1:23" ht="21" customHeight="1">
      <c r="A662" s="9"/>
      <c r="B662" s="66"/>
      <c r="C662" s="67"/>
      <c r="D662" s="66"/>
      <c r="E662" s="68"/>
      <c r="F662" s="69"/>
      <c r="G662" s="69"/>
      <c r="H662" s="69"/>
      <c r="I662" s="70"/>
      <c r="J662" s="22"/>
      <c r="K662" s="23"/>
      <c r="L662" s="24"/>
      <c r="M662" s="30" t="s">
        <v>1080</v>
      </c>
      <c r="N662" s="26">
        <v>68</v>
      </c>
      <c r="O662" s="26"/>
      <c r="P662" s="384"/>
      <c r="Q662" s="384"/>
      <c r="R662" s="26"/>
      <c r="S662" s="26"/>
      <c r="T662" s="38"/>
      <c r="V662" s="9" t="s">
        <v>1081</v>
      </c>
      <c r="W662" s="9">
        <v>68</v>
      </c>
    </row>
    <row r="663" spans="1:23" ht="21" customHeight="1">
      <c r="A663" s="9"/>
      <c r="B663" s="66"/>
      <c r="C663" s="67"/>
      <c r="D663" s="66"/>
      <c r="E663" s="68"/>
      <c r="F663" s="69"/>
      <c r="G663" s="69"/>
      <c r="H663" s="69"/>
      <c r="I663" s="70"/>
      <c r="J663" s="22"/>
      <c r="K663" s="23"/>
      <c r="L663" s="24"/>
      <c r="M663" s="30" t="s">
        <v>1082</v>
      </c>
      <c r="N663" s="26">
        <f>SUM(N664:N665)</f>
        <v>37750</v>
      </c>
      <c r="O663" s="26"/>
      <c r="P663" s="384"/>
      <c r="Q663" s="384"/>
      <c r="R663" s="26"/>
      <c r="S663" s="26"/>
      <c r="T663" s="38"/>
      <c r="V663" s="9" t="s">
        <v>1083</v>
      </c>
      <c r="W663" s="9">
        <v>37750</v>
      </c>
    </row>
    <row r="664" spans="1:23" ht="21" customHeight="1">
      <c r="A664" s="9"/>
      <c r="B664" s="66"/>
      <c r="C664" s="67"/>
      <c r="D664" s="66"/>
      <c r="E664" s="68"/>
      <c r="F664" s="69"/>
      <c r="G664" s="69"/>
      <c r="H664" s="69"/>
      <c r="I664" s="70"/>
      <c r="J664" s="22"/>
      <c r="K664" s="23"/>
      <c r="L664" s="24"/>
      <c r="M664" s="30" t="s">
        <v>1084</v>
      </c>
      <c r="N664" s="26">
        <v>30150</v>
      </c>
      <c r="O664" s="26"/>
      <c r="P664" s="384"/>
      <c r="Q664" s="384"/>
      <c r="R664" s="26"/>
      <c r="S664" s="26"/>
      <c r="T664" s="38"/>
      <c r="V664" s="9" t="s">
        <v>1085</v>
      </c>
      <c r="W664" s="9">
        <v>30150</v>
      </c>
    </row>
    <row r="665" spans="1:23" ht="21" customHeight="1">
      <c r="A665" s="9"/>
      <c r="B665" s="66"/>
      <c r="C665" s="67"/>
      <c r="D665" s="66"/>
      <c r="E665" s="68"/>
      <c r="F665" s="69"/>
      <c r="G665" s="69"/>
      <c r="H665" s="69"/>
      <c r="I665" s="70"/>
      <c r="J665" s="22"/>
      <c r="K665" s="23"/>
      <c r="L665" s="24"/>
      <c r="M665" s="30" t="s">
        <v>1086</v>
      </c>
      <c r="N665" s="26">
        <v>7600</v>
      </c>
      <c r="O665" s="26"/>
      <c r="P665" s="384"/>
      <c r="Q665" s="384"/>
      <c r="R665" s="26"/>
      <c r="S665" s="26"/>
      <c r="T665" s="38"/>
      <c r="V665" s="9" t="s">
        <v>1087</v>
      </c>
      <c r="W665" s="9">
        <v>7600</v>
      </c>
    </row>
    <row r="666" spans="1:23" ht="21" customHeight="1">
      <c r="A666" s="9"/>
      <c r="B666" s="66"/>
      <c r="C666" s="67"/>
      <c r="D666" s="66"/>
      <c r="E666" s="68"/>
      <c r="F666" s="69"/>
      <c r="G666" s="69"/>
      <c r="H666" s="69"/>
      <c r="I666" s="70"/>
      <c r="J666" s="22"/>
      <c r="K666" s="23"/>
      <c r="L666" s="24"/>
      <c r="M666" s="30" t="s">
        <v>1088</v>
      </c>
      <c r="N666" s="26">
        <f>SUM(N667:N668)</f>
        <v>74709</v>
      </c>
      <c r="O666" s="26"/>
      <c r="P666" s="384"/>
      <c r="Q666" s="384"/>
      <c r="R666" s="26"/>
      <c r="S666" s="26"/>
      <c r="T666" s="38"/>
      <c r="V666" s="9" t="s">
        <v>1089</v>
      </c>
      <c r="W666" s="9">
        <v>74709</v>
      </c>
    </row>
    <row r="667" spans="1:23" ht="21" customHeight="1">
      <c r="A667" s="9"/>
      <c r="B667" s="66"/>
      <c r="C667" s="67"/>
      <c r="D667" s="66"/>
      <c r="E667" s="68"/>
      <c r="F667" s="69"/>
      <c r="G667" s="69"/>
      <c r="H667" s="69"/>
      <c r="I667" s="70"/>
      <c r="J667" s="22"/>
      <c r="K667" s="23"/>
      <c r="L667" s="24"/>
      <c r="M667" s="30" t="s">
        <v>1090</v>
      </c>
      <c r="N667" s="26">
        <v>60000</v>
      </c>
      <c r="O667" s="26"/>
      <c r="P667" s="384"/>
      <c r="Q667" s="384"/>
      <c r="R667" s="26"/>
      <c r="S667" s="26"/>
      <c r="T667" s="38"/>
      <c r="V667" s="9" t="s">
        <v>1091</v>
      </c>
      <c r="W667" s="9">
        <v>60000</v>
      </c>
    </row>
    <row r="668" spans="1:23" ht="21" customHeight="1">
      <c r="A668" s="9"/>
      <c r="B668" s="66"/>
      <c r="C668" s="67"/>
      <c r="D668" s="66"/>
      <c r="E668" s="68"/>
      <c r="F668" s="69"/>
      <c r="G668" s="69"/>
      <c r="H668" s="69"/>
      <c r="I668" s="70"/>
      <c r="J668" s="22"/>
      <c r="K668" s="23"/>
      <c r="L668" s="24"/>
      <c r="M668" s="30" t="s">
        <v>1092</v>
      </c>
      <c r="N668" s="26">
        <v>14709</v>
      </c>
      <c r="O668" s="26"/>
      <c r="P668" s="384"/>
      <c r="Q668" s="384"/>
      <c r="R668" s="26"/>
      <c r="S668" s="26"/>
      <c r="T668" s="38"/>
      <c r="V668" s="9" t="s">
        <v>1093</v>
      </c>
      <c r="W668" s="9">
        <v>14709</v>
      </c>
    </row>
    <row r="669" spans="1:23" ht="21" customHeight="1">
      <c r="A669" s="9"/>
      <c r="B669" s="66">
        <v>1</v>
      </c>
      <c r="C669" s="67"/>
      <c r="D669" s="66"/>
      <c r="E669" s="68">
        <v>2130803</v>
      </c>
      <c r="F669" s="69">
        <v>213</v>
      </c>
      <c r="G669" s="69">
        <v>21308</v>
      </c>
      <c r="H669" s="68">
        <v>2130803</v>
      </c>
      <c r="I669" s="70" t="s">
        <v>1071</v>
      </c>
      <c r="J669" s="22"/>
      <c r="K669" s="23"/>
      <c r="L669" s="24" t="s">
        <v>40</v>
      </c>
      <c r="M669" s="25" t="s">
        <v>39</v>
      </c>
      <c r="N669" s="26">
        <f>N670+N674+N683+N689+N693+N699</f>
        <v>149668</v>
      </c>
      <c r="O669" s="26"/>
      <c r="P669" s="381"/>
      <c r="Q669" s="381"/>
      <c r="R669" s="26"/>
      <c r="S669" s="26"/>
      <c r="T669" s="38"/>
      <c r="V669" s="9" t="s">
        <v>1094</v>
      </c>
      <c r="W669" s="9">
        <v>149668</v>
      </c>
    </row>
    <row r="670" spans="1:23" ht="21" customHeight="1">
      <c r="A670" s="9"/>
      <c r="B670" s="5">
        <v>1</v>
      </c>
      <c r="C670" s="2"/>
      <c r="D670" s="5">
        <v>0</v>
      </c>
      <c r="E670" s="11">
        <v>21399</v>
      </c>
      <c r="F670" s="10"/>
      <c r="G670" s="10">
        <v>21399</v>
      </c>
      <c r="H670" s="10"/>
      <c r="I670" s="10"/>
      <c r="J670" s="22"/>
      <c r="K670" s="23"/>
      <c r="L670" s="24"/>
      <c r="M670" s="71" t="s">
        <v>1095</v>
      </c>
      <c r="N670" s="26">
        <f>SUM(N671:N673)</f>
        <v>32239</v>
      </c>
      <c r="O670" s="26"/>
      <c r="P670" s="384"/>
      <c r="Q670" s="384"/>
      <c r="R670" s="26"/>
      <c r="S670" s="26"/>
      <c r="T670" s="38"/>
      <c r="V670" s="9" t="s">
        <v>1096</v>
      </c>
      <c r="W670" s="9">
        <v>32239</v>
      </c>
    </row>
    <row r="671" spans="1:23" ht="21" customHeight="1">
      <c r="A671" s="9"/>
      <c r="B671" s="5"/>
      <c r="C671" s="2"/>
      <c r="D671" s="5"/>
      <c r="F671" s="10"/>
      <c r="G671" s="10"/>
      <c r="H671" s="10"/>
      <c r="I671" s="10"/>
      <c r="J671" s="22"/>
      <c r="K671" s="23"/>
      <c r="L671" s="24"/>
      <c r="M671" s="30" t="s">
        <v>1097</v>
      </c>
      <c r="N671" s="26">
        <v>469</v>
      </c>
      <c r="O671" s="26"/>
      <c r="P671" s="384"/>
      <c r="Q671" s="384"/>
      <c r="R671" s="26"/>
      <c r="S671" s="26"/>
      <c r="T671" s="38"/>
      <c r="V671" s="9" t="s">
        <v>98</v>
      </c>
      <c r="W671" s="9">
        <v>469</v>
      </c>
    </row>
    <row r="672" spans="1:23" ht="21" customHeight="1">
      <c r="A672" s="9"/>
      <c r="B672" s="5"/>
      <c r="C672" s="2"/>
      <c r="D672" s="5"/>
      <c r="F672" s="10"/>
      <c r="G672" s="10"/>
      <c r="H672" s="10"/>
      <c r="I672" s="10"/>
      <c r="J672" s="22"/>
      <c r="K672" s="23"/>
      <c r="L672" s="24"/>
      <c r="M672" s="30" t="s">
        <v>132</v>
      </c>
      <c r="N672" s="26">
        <v>11</v>
      </c>
      <c r="O672" s="26"/>
      <c r="P672" s="384"/>
      <c r="Q672" s="384"/>
      <c r="R672" s="26"/>
      <c r="S672" s="26"/>
      <c r="T672" s="38"/>
      <c r="V672" s="9" t="s">
        <v>100</v>
      </c>
      <c r="W672" s="9">
        <v>11</v>
      </c>
    </row>
    <row r="673" spans="1:23" ht="21" customHeight="1">
      <c r="A673" s="9"/>
      <c r="B673" s="5">
        <v>1</v>
      </c>
      <c r="C673" s="2"/>
      <c r="D673" s="5">
        <v>0</v>
      </c>
      <c r="E673" s="11">
        <v>2139999</v>
      </c>
      <c r="F673" s="10">
        <v>213</v>
      </c>
      <c r="G673" s="10">
        <v>21399</v>
      </c>
      <c r="H673" s="10">
        <v>2139999</v>
      </c>
      <c r="I673" s="10"/>
      <c r="J673" s="22"/>
      <c r="K673" s="23"/>
      <c r="L673" s="24"/>
      <c r="M673" s="30" t="s">
        <v>1098</v>
      </c>
      <c r="N673" s="26">
        <v>31759</v>
      </c>
      <c r="O673" s="26"/>
      <c r="P673" s="384"/>
      <c r="Q673" s="384"/>
      <c r="R673" s="26"/>
      <c r="S673" s="26"/>
      <c r="T673" s="38"/>
      <c r="V673" s="9" t="s">
        <v>1099</v>
      </c>
      <c r="W673" s="9">
        <v>31759</v>
      </c>
    </row>
    <row r="674" spans="1:23" ht="21" customHeight="1">
      <c r="A674" s="9"/>
      <c r="B674" s="5">
        <v>1</v>
      </c>
      <c r="C674" s="2"/>
      <c r="D674" s="5">
        <v>0</v>
      </c>
      <c r="E674" s="11">
        <v>214</v>
      </c>
      <c r="F674" s="10">
        <v>214</v>
      </c>
      <c r="G674" s="10"/>
      <c r="H674" s="10"/>
      <c r="I674" s="10"/>
      <c r="J674" s="22"/>
      <c r="K674" s="23"/>
      <c r="L674" s="24"/>
      <c r="M674" s="30" t="s">
        <v>1100</v>
      </c>
      <c r="N674" s="26">
        <f>SUM(N675:N682)</f>
        <v>102368</v>
      </c>
      <c r="O674" s="26"/>
      <c r="P674" s="384"/>
      <c r="Q674" s="384"/>
      <c r="R674" s="26"/>
      <c r="S674" s="26"/>
      <c r="T674" s="38"/>
      <c r="V674" s="9" t="s">
        <v>1101</v>
      </c>
      <c r="W674" s="9">
        <v>102368</v>
      </c>
    </row>
    <row r="675" spans="1:23" ht="21" customHeight="1">
      <c r="A675" s="9"/>
      <c r="B675" s="5">
        <v>1</v>
      </c>
      <c r="C675" s="2"/>
      <c r="D675" s="5">
        <v>0</v>
      </c>
      <c r="E675" s="11">
        <v>21401</v>
      </c>
      <c r="F675" s="10"/>
      <c r="G675" s="10">
        <v>21401</v>
      </c>
      <c r="H675" s="10"/>
      <c r="I675" s="10"/>
      <c r="J675" s="22"/>
      <c r="K675" s="23"/>
      <c r="L675" s="24"/>
      <c r="M675" s="30" t="s">
        <v>131</v>
      </c>
      <c r="N675" s="26"/>
      <c r="O675" s="26"/>
      <c r="P675" s="384"/>
      <c r="Q675" s="384"/>
      <c r="R675" s="26"/>
      <c r="S675" s="26"/>
      <c r="T675" s="38"/>
      <c r="V675" s="9" t="s">
        <v>98</v>
      </c>
      <c r="W675" s="9">
        <v>0</v>
      </c>
    </row>
    <row r="676" spans="1:23" ht="21" customHeight="1">
      <c r="A676" s="9"/>
      <c r="B676" s="5">
        <v>1</v>
      </c>
      <c r="C676" s="2"/>
      <c r="D676" s="5">
        <v>0</v>
      </c>
      <c r="E676" s="11">
        <v>2140101</v>
      </c>
      <c r="F676" s="10">
        <v>214</v>
      </c>
      <c r="G676" s="10">
        <v>21401</v>
      </c>
      <c r="H676" s="10">
        <v>2140101</v>
      </c>
      <c r="I676" s="10"/>
      <c r="J676" s="22"/>
      <c r="K676" s="23"/>
      <c r="L676" s="24"/>
      <c r="M676" s="30" t="s">
        <v>132</v>
      </c>
      <c r="N676" s="26">
        <v>386</v>
      </c>
      <c r="O676" s="26"/>
      <c r="P676" s="384"/>
      <c r="Q676" s="384"/>
      <c r="R676" s="26"/>
      <c r="S676" s="26"/>
      <c r="T676" s="38"/>
      <c r="V676" s="9" t="s">
        <v>100</v>
      </c>
      <c r="W676" s="9">
        <v>386</v>
      </c>
    </row>
    <row r="677" spans="1:23" ht="21" customHeight="1">
      <c r="A677" s="9"/>
      <c r="B677" s="5"/>
      <c r="C677" s="2"/>
      <c r="D677" s="5"/>
      <c r="F677" s="10"/>
      <c r="G677" s="10"/>
      <c r="H677" s="10"/>
      <c r="I677" s="10"/>
      <c r="J677" s="22"/>
      <c r="K677" s="23"/>
      <c r="L677" s="24"/>
      <c r="M677" s="39" t="s">
        <v>133</v>
      </c>
      <c r="N677" s="26"/>
      <c r="O677" s="26"/>
      <c r="P677" s="384"/>
      <c r="Q677" s="384"/>
      <c r="R677" s="26"/>
      <c r="S677" s="26"/>
      <c r="T677" s="38"/>
      <c r="V677" s="9" t="s">
        <v>102</v>
      </c>
      <c r="W677" s="9">
        <v>0</v>
      </c>
    </row>
    <row r="678" spans="1:23" ht="21" customHeight="1">
      <c r="A678" s="9"/>
      <c r="B678" s="5">
        <v>1</v>
      </c>
      <c r="C678" s="2"/>
      <c r="D678" s="5">
        <v>0</v>
      </c>
      <c r="E678" s="11">
        <v>2140102</v>
      </c>
      <c r="F678" s="10">
        <v>214</v>
      </c>
      <c r="G678" s="10">
        <v>21401</v>
      </c>
      <c r="H678" s="10">
        <v>2140102</v>
      </c>
      <c r="I678" s="10"/>
      <c r="J678" s="22"/>
      <c r="K678" s="23"/>
      <c r="L678" s="24"/>
      <c r="M678" s="30" t="s">
        <v>1102</v>
      </c>
      <c r="N678" s="26"/>
      <c r="O678" s="26"/>
      <c r="P678" s="384"/>
      <c r="Q678" s="384"/>
      <c r="R678" s="26"/>
      <c r="S678" s="26"/>
      <c r="T678" s="38"/>
      <c r="V678" s="9" t="s">
        <v>1103</v>
      </c>
      <c r="W678" s="9">
        <v>0</v>
      </c>
    </row>
    <row r="679" spans="1:23" ht="21" customHeight="1">
      <c r="A679" s="9"/>
      <c r="B679" s="5">
        <v>1</v>
      </c>
      <c r="C679" s="2"/>
      <c r="D679" s="5">
        <v>0</v>
      </c>
      <c r="E679" s="11">
        <v>2140103</v>
      </c>
      <c r="F679" s="10">
        <v>214</v>
      </c>
      <c r="G679" s="10">
        <v>21401</v>
      </c>
      <c r="H679" s="10">
        <v>2140103</v>
      </c>
      <c r="I679" s="10"/>
      <c r="J679" s="22"/>
      <c r="K679" s="23"/>
      <c r="L679" s="24"/>
      <c r="M679" s="30" t="s">
        <v>1104</v>
      </c>
      <c r="N679" s="26">
        <v>1140</v>
      </c>
      <c r="O679" s="26"/>
      <c r="P679" s="384"/>
      <c r="Q679" s="384"/>
      <c r="R679" s="26"/>
      <c r="S679" s="26"/>
      <c r="T679" s="38"/>
      <c r="V679" s="9" t="s">
        <v>1105</v>
      </c>
      <c r="W679" s="9">
        <v>1140</v>
      </c>
    </row>
    <row r="680" spans="1:23" ht="21" customHeight="1">
      <c r="A680" s="9"/>
      <c r="B680" s="5">
        <v>1</v>
      </c>
      <c r="C680" s="2"/>
      <c r="D680" s="5">
        <v>0</v>
      </c>
      <c r="E680" s="11">
        <v>2140199</v>
      </c>
      <c r="F680" s="10">
        <v>214</v>
      </c>
      <c r="G680" s="10">
        <v>21401</v>
      </c>
      <c r="H680" s="10">
        <v>2140199</v>
      </c>
      <c r="I680" s="10"/>
      <c r="J680" s="22"/>
      <c r="K680" s="23"/>
      <c r="L680" s="24"/>
      <c r="M680" s="30" t="s">
        <v>1106</v>
      </c>
      <c r="N680" s="26"/>
      <c r="O680" s="26"/>
      <c r="P680" s="384"/>
      <c r="Q680" s="384"/>
      <c r="R680" s="26"/>
      <c r="S680" s="26"/>
      <c r="T680" s="38"/>
      <c r="V680" s="9" t="s">
        <v>1107</v>
      </c>
      <c r="W680" s="9">
        <v>0</v>
      </c>
    </row>
    <row r="681" spans="1:23" ht="21" customHeight="1">
      <c r="A681" s="9"/>
      <c r="B681" s="5">
        <v>1</v>
      </c>
      <c r="C681" s="2"/>
      <c r="D681" s="5">
        <v>0</v>
      </c>
      <c r="E681" s="11">
        <v>21402</v>
      </c>
      <c r="F681" s="10"/>
      <c r="G681" s="10">
        <v>21402</v>
      </c>
      <c r="H681" s="10"/>
      <c r="I681" s="10"/>
      <c r="J681" s="22"/>
      <c r="K681" s="23"/>
      <c r="L681" s="24"/>
      <c r="M681" s="30" t="s">
        <v>1108</v>
      </c>
      <c r="N681" s="26">
        <v>100000</v>
      </c>
      <c r="O681" s="26"/>
      <c r="P681" s="384"/>
      <c r="Q681" s="384"/>
      <c r="R681" s="26"/>
      <c r="S681" s="26"/>
      <c r="T681" s="38"/>
      <c r="V681" s="9" t="s">
        <v>1109</v>
      </c>
      <c r="W681" s="9">
        <v>100000</v>
      </c>
    </row>
    <row r="682" spans="1:23" ht="21" customHeight="1">
      <c r="A682" s="9"/>
      <c r="B682" s="5"/>
      <c r="C682" s="2"/>
      <c r="D682" s="5"/>
      <c r="F682" s="10"/>
      <c r="G682" s="10"/>
      <c r="H682" s="10"/>
      <c r="I682" s="10"/>
      <c r="J682" s="22"/>
      <c r="K682" s="23"/>
      <c r="L682" s="24"/>
      <c r="M682" s="39" t="s">
        <v>1110</v>
      </c>
      <c r="N682" s="26">
        <v>842</v>
      </c>
      <c r="O682" s="26"/>
      <c r="P682" s="384"/>
      <c r="Q682" s="384"/>
      <c r="R682" s="26"/>
      <c r="S682" s="26"/>
      <c r="T682" s="38"/>
      <c r="V682" s="9" t="s">
        <v>1111</v>
      </c>
      <c r="W682" s="9">
        <v>842</v>
      </c>
    </row>
    <row r="683" spans="1:24" ht="21" customHeight="1">
      <c r="A683" s="9"/>
      <c r="B683" s="5">
        <v>1</v>
      </c>
      <c r="C683" s="2"/>
      <c r="D683" s="5">
        <v>0</v>
      </c>
      <c r="E683" s="11">
        <v>2140204</v>
      </c>
      <c r="F683" s="10">
        <v>214</v>
      </c>
      <c r="G683" s="10">
        <v>21402</v>
      </c>
      <c r="H683" s="10">
        <v>2140204</v>
      </c>
      <c r="I683" s="10"/>
      <c r="J683" s="22"/>
      <c r="K683" s="23"/>
      <c r="L683" s="24"/>
      <c r="M683" s="30" t="s">
        <v>1112</v>
      </c>
      <c r="N683" s="26">
        <f>SUM(N684:N688)</f>
        <v>2920</v>
      </c>
      <c r="O683" s="26"/>
      <c r="P683" s="384"/>
      <c r="Q683" s="384"/>
      <c r="R683" s="26"/>
      <c r="S683" s="26"/>
      <c r="T683" s="38"/>
      <c r="V683" s="9" t="s">
        <v>1113</v>
      </c>
      <c r="W683" s="9">
        <v>2920</v>
      </c>
      <c r="X683" s="2"/>
    </row>
    <row r="684" spans="1:24" ht="21" customHeight="1">
      <c r="A684" s="9"/>
      <c r="B684" s="5">
        <v>1</v>
      </c>
      <c r="C684" s="2"/>
      <c r="D684" s="5">
        <v>0</v>
      </c>
      <c r="E684" s="11">
        <v>21403</v>
      </c>
      <c r="F684" s="10"/>
      <c r="G684" s="10">
        <v>21403</v>
      </c>
      <c r="H684" s="10"/>
      <c r="I684" s="10"/>
      <c r="J684" s="22"/>
      <c r="K684" s="23"/>
      <c r="L684" s="24"/>
      <c r="M684" s="30" t="s">
        <v>131</v>
      </c>
      <c r="N684" s="26">
        <v>1213</v>
      </c>
      <c r="O684" s="26"/>
      <c r="P684" s="384"/>
      <c r="Q684" s="384"/>
      <c r="R684" s="26"/>
      <c r="S684" s="26"/>
      <c r="T684" s="38"/>
      <c r="V684" s="9" t="s">
        <v>98</v>
      </c>
      <c r="W684" s="9">
        <v>1213</v>
      </c>
      <c r="X684" s="2"/>
    </row>
    <row r="685" spans="1:24" ht="21" customHeight="1">
      <c r="A685" s="9"/>
      <c r="B685" s="5"/>
      <c r="C685" s="2"/>
      <c r="D685" s="5"/>
      <c r="F685" s="10"/>
      <c r="G685" s="10"/>
      <c r="H685" s="10"/>
      <c r="I685" s="10"/>
      <c r="J685" s="22"/>
      <c r="K685" s="23"/>
      <c r="L685" s="24"/>
      <c r="M685" s="30" t="s">
        <v>132</v>
      </c>
      <c r="N685" s="26">
        <v>60</v>
      </c>
      <c r="O685" s="26"/>
      <c r="P685" s="384"/>
      <c r="Q685" s="384"/>
      <c r="R685" s="26"/>
      <c r="S685" s="26"/>
      <c r="T685" s="38"/>
      <c r="V685" s="9" t="s">
        <v>100</v>
      </c>
      <c r="W685" s="9">
        <v>60</v>
      </c>
      <c r="X685" s="2"/>
    </row>
    <row r="686" spans="1:24" ht="21" customHeight="1">
      <c r="A686" s="5"/>
      <c r="B686" s="5">
        <v>1</v>
      </c>
      <c r="C686" s="2"/>
      <c r="D686" s="5">
        <v>0</v>
      </c>
      <c r="E686" s="12">
        <v>2140307</v>
      </c>
      <c r="F686" s="13">
        <v>214</v>
      </c>
      <c r="G686" s="13">
        <v>21403</v>
      </c>
      <c r="H686" s="12">
        <v>2140307</v>
      </c>
      <c r="I686" s="12"/>
      <c r="J686" s="22"/>
      <c r="K686" s="23"/>
      <c r="L686" s="24"/>
      <c r="M686" s="30" t="s">
        <v>1114</v>
      </c>
      <c r="N686" s="26">
        <v>1154</v>
      </c>
      <c r="O686" s="26"/>
      <c r="P686" s="384"/>
      <c r="Q686" s="384"/>
      <c r="R686" s="26"/>
      <c r="S686" s="26"/>
      <c r="T686" s="38"/>
      <c r="V686" s="9" t="s">
        <v>1115</v>
      </c>
      <c r="W686" s="9">
        <v>1154</v>
      </c>
      <c r="X686" s="2"/>
    </row>
    <row r="687" spans="2:24" ht="21" customHeight="1">
      <c r="B687" s="5"/>
      <c r="C687" s="2"/>
      <c r="D687" s="5"/>
      <c r="E687" s="12"/>
      <c r="F687" s="13"/>
      <c r="G687" s="13"/>
      <c r="H687" s="12"/>
      <c r="I687" s="12"/>
      <c r="J687" s="22"/>
      <c r="K687" s="23"/>
      <c r="L687" s="24"/>
      <c r="M687" s="39" t="s">
        <v>1116</v>
      </c>
      <c r="N687" s="26"/>
      <c r="O687" s="26"/>
      <c r="P687" s="384"/>
      <c r="Q687" s="384"/>
      <c r="R687" s="26"/>
      <c r="S687" s="26"/>
      <c r="T687" s="38"/>
      <c r="V687" s="9" t="s">
        <v>1117</v>
      </c>
      <c r="W687" s="9">
        <v>0</v>
      </c>
      <c r="X687" s="2"/>
    </row>
    <row r="688" spans="1:24" ht="21" customHeight="1">
      <c r="A688" s="9"/>
      <c r="B688" s="5">
        <v>1</v>
      </c>
      <c r="C688" s="2"/>
      <c r="D688" s="5">
        <v>0</v>
      </c>
      <c r="E688" s="11">
        <v>2140399</v>
      </c>
      <c r="F688" s="10">
        <v>214</v>
      </c>
      <c r="G688" s="10">
        <v>21403</v>
      </c>
      <c r="H688" s="10">
        <v>2140399</v>
      </c>
      <c r="I688" s="10"/>
      <c r="J688" s="22"/>
      <c r="K688" s="23"/>
      <c r="L688" s="24"/>
      <c r="M688" s="30" t="s">
        <v>1118</v>
      </c>
      <c r="N688" s="26">
        <v>493</v>
      </c>
      <c r="O688" s="26"/>
      <c r="P688" s="384"/>
      <c r="Q688" s="384"/>
      <c r="R688" s="26"/>
      <c r="S688" s="26"/>
      <c r="T688" s="38"/>
      <c r="V688" s="9" t="s">
        <v>1119</v>
      </c>
      <c r="W688" s="9">
        <v>493</v>
      </c>
      <c r="X688" s="2"/>
    </row>
    <row r="689" spans="1:24" ht="21" customHeight="1">
      <c r="A689" s="5"/>
      <c r="B689" s="5">
        <v>1</v>
      </c>
      <c r="C689" s="2"/>
      <c r="D689" s="5">
        <v>0</v>
      </c>
      <c r="E689" s="11">
        <v>21406</v>
      </c>
      <c r="F689" s="10"/>
      <c r="G689" s="10">
        <v>21406</v>
      </c>
      <c r="H689" s="10"/>
      <c r="I689" s="10"/>
      <c r="J689" s="22"/>
      <c r="K689" s="23"/>
      <c r="L689" s="24"/>
      <c r="M689" s="30" t="s">
        <v>1120</v>
      </c>
      <c r="N689" s="26">
        <f>SUM(N690:N692)</f>
        <v>1431</v>
      </c>
      <c r="O689" s="26"/>
      <c r="P689" s="384"/>
      <c r="Q689" s="384"/>
      <c r="R689" s="26"/>
      <c r="S689" s="26"/>
      <c r="T689" s="38"/>
      <c r="V689" s="9" t="s">
        <v>1121</v>
      </c>
      <c r="W689" s="9">
        <v>1431</v>
      </c>
      <c r="X689" s="2"/>
    </row>
    <row r="690" spans="1:23" ht="21" customHeight="1">
      <c r="A690" s="5"/>
      <c r="B690" s="5">
        <v>1</v>
      </c>
      <c r="C690" s="2"/>
      <c r="D690" s="5">
        <v>0</v>
      </c>
      <c r="E690" s="11">
        <v>2140601</v>
      </c>
      <c r="F690" s="10">
        <v>214</v>
      </c>
      <c r="G690" s="10">
        <v>21406</v>
      </c>
      <c r="H690" s="10">
        <v>2140601</v>
      </c>
      <c r="I690" s="10"/>
      <c r="J690" s="22"/>
      <c r="K690" s="23"/>
      <c r="L690" s="24"/>
      <c r="M690" s="30" t="s">
        <v>131</v>
      </c>
      <c r="N690" s="26">
        <v>1223</v>
      </c>
      <c r="O690" s="26"/>
      <c r="P690" s="384"/>
      <c r="Q690" s="384"/>
      <c r="R690" s="26"/>
      <c r="S690" s="26"/>
      <c r="T690" s="38"/>
      <c r="V690" s="9" t="s">
        <v>98</v>
      </c>
      <c r="W690" s="9">
        <v>1223</v>
      </c>
    </row>
    <row r="691" spans="1:24" ht="21" customHeight="1">
      <c r="A691" s="9"/>
      <c r="B691" s="5">
        <v>1</v>
      </c>
      <c r="C691" s="2"/>
      <c r="D691" s="5">
        <v>0</v>
      </c>
      <c r="E691" s="11">
        <v>215</v>
      </c>
      <c r="F691" s="10">
        <v>215</v>
      </c>
      <c r="G691" s="10"/>
      <c r="H691" s="10"/>
      <c r="I691" s="10"/>
      <c r="J691" s="22"/>
      <c r="K691" s="23"/>
      <c r="L691" s="24"/>
      <c r="M691" s="30" t="s">
        <v>132</v>
      </c>
      <c r="N691" s="26">
        <v>208</v>
      </c>
      <c r="O691" s="26"/>
      <c r="P691" s="384"/>
      <c r="Q691" s="384"/>
      <c r="R691" s="26"/>
      <c r="S691" s="26"/>
      <c r="T691" s="38"/>
      <c r="V691" s="9" t="s">
        <v>100</v>
      </c>
      <c r="W691" s="9">
        <v>208</v>
      </c>
      <c r="X691" s="2"/>
    </row>
    <row r="692" spans="1:23" ht="21" customHeight="1">
      <c r="A692" s="9"/>
      <c r="B692" s="5">
        <v>1</v>
      </c>
      <c r="C692" s="2"/>
      <c r="D692" s="5">
        <v>0</v>
      </c>
      <c r="E692" s="11">
        <v>21501</v>
      </c>
      <c r="F692" s="10"/>
      <c r="G692" s="10">
        <v>21501</v>
      </c>
      <c r="H692" s="10"/>
      <c r="I692" s="10"/>
      <c r="J692" s="22"/>
      <c r="K692" s="23"/>
      <c r="L692" s="24"/>
      <c r="M692" s="30" t="s">
        <v>1122</v>
      </c>
      <c r="N692" s="26"/>
      <c r="O692" s="26"/>
      <c r="P692" s="384"/>
      <c r="Q692" s="384"/>
      <c r="R692" s="26"/>
      <c r="S692" s="26"/>
      <c r="T692" s="38"/>
      <c r="V692" s="9" t="s">
        <v>1123</v>
      </c>
      <c r="W692" s="9">
        <v>0</v>
      </c>
    </row>
    <row r="693" spans="1:23" ht="21" customHeight="1">
      <c r="A693" s="9"/>
      <c r="B693" s="5">
        <v>1</v>
      </c>
      <c r="C693" s="2"/>
      <c r="D693" s="5">
        <v>0</v>
      </c>
      <c r="E693" s="11">
        <v>2150107</v>
      </c>
      <c r="F693" s="10">
        <v>215</v>
      </c>
      <c r="G693" s="10">
        <v>21501</v>
      </c>
      <c r="H693" s="10">
        <v>2150107</v>
      </c>
      <c r="I693" s="10"/>
      <c r="J693" s="22"/>
      <c r="K693" s="23"/>
      <c r="L693" s="24"/>
      <c r="M693" s="30" t="s">
        <v>1124</v>
      </c>
      <c r="N693" s="26">
        <f>SUM(N694:N698)</f>
        <v>5081</v>
      </c>
      <c r="O693" s="26"/>
      <c r="P693" s="384"/>
      <c r="Q693" s="384"/>
      <c r="R693" s="26"/>
      <c r="S693" s="26"/>
      <c r="T693" s="38"/>
      <c r="V693" s="9" t="s">
        <v>1125</v>
      </c>
      <c r="W693" s="9">
        <v>5081</v>
      </c>
    </row>
    <row r="694" spans="1:23" ht="21" customHeight="1">
      <c r="A694" s="9"/>
      <c r="B694" s="5"/>
      <c r="C694" s="2"/>
      <c r="D694" s="5"/>
      <c r="F694" s="10"/>
      <c r="G694" s="10"/>
      <c r="H694" s="10"/>
      <c r="I694" s="10"/>
      <c r="J694" s="22"/>
      <c r="K694" s="23"/>
      <c r="L694" s="24"/>
      <c r="M694" s="30" t="s">
        <v>1097</v>
      </c>
      <c r="N694" s="26">
        <v>2472</v>
      </c>
      <c r="O694" s="26"/>
      <c r="P694" s="384"/>
      <c r="Q694" s="384"/>
      <c r="R694" s="26"/>
      <c r="S694" s="26"/>
      <c r="T694" s="38"/>
      <c r="V694" s="9" t="s">
        <v>98</v>
      </c>
      <c r="W694" s="9">
        <v>2472</v>
      </c>
    </row>
    <row r="695" spans="1:23" ht="21" customHeight="1">
      <c r="A695" s="9"/>
      <c r="B695" s="5"/>
      <c r="C695" s="2"/>
      <c r="D695" s="5"/>
      <c r="F695" s="10"/>
      <c r="G695" s="10"/>
      <c r="H695" s="10"/>
      <c r="I695" s="10"/>
      <c r="J695" s="22"/>
      <c r="K695" s="23"/>
      <c r="L695" s="24"/>
      <c r="M695" s="30" t="s">
        <v>132</v>
      </c>
      <c r="N695" s="26">
        <v>477</v>
      </c>
      <c r="O695" s="26"/>
      <c r="P695" s="384"/>
      <c r="Q695" s="384"/>
      <c r="R695" s="26"/>
      <c r="S695" s="26"/>
      <c r="T695" s="38"/>
      <c r="V695" s="9" t="s">
        <v>100</v>
      </c>
      <c r="W695" s="9">
        <v>477</v>
      </c>
    </row>
    <row r="696" spans="1:23" ht="21" customHeight="1">
      <c r="A696" s="9"/>
      <c r="B696" s="5"/>
      <c r="C696" s="2"/>
      <c r="D696" s="5"/>
      <c r="F696" s="10"/>
      <c r="G696" s="10"/>
      <c r="H696" s="10"/>
      <c r="I696" s="10"/>
      <c r="J696" s="22"/>
      <c r="K696" s="23"/>
      <c r="L696" s="24"/>
      <c r="M696" s="39" t="s">
        <v>1126</v>
      </c>
      <c r="N696" s="26">
        <v>1452</v>
      </c>
      <c r="O696" s="26"/>
      <c r="P696" s="384"/>
      <c r="Q696" s="384"/>
      <c r="R696" s="26"/>
      <c r="S696" s="26"/>
      <c r="T696" s="38"/>
      <c r="V696" s="9" t="s">
        <v>1127</v>
      </c>
      <c r="W696" s="9">
        <v>1452</v>
      </c>
    </row>
    <row r="697" spans="1:23" ht="21" customHeight="1">
      <c r="A697" s="9"/>
      <c r="B697" s="5"/>
      <c r="C697" s="2"/>
      <c r="D697" s="5"/>
      <c r="F697" s="10"/>
      <c r="G697" s="10"/>
      <c r="H697" s="10"/>
      <c r="I697" s="10"/>
      <c r="J697" s="22"/>
      <c r="K697" s="23"/>
      <c r="L697" s="24"/>
      <c r="M697" s="39" t="s">
        <v>1128</v>
      </c>
      <c r="N697" s="26"/>
      <c r="O697" s="26"/>
      <c r="P697" s="384"/>
      <c r="Q697" s="384"/>
      <c r="R697" s="26"/>
      <c r="S697" s="26"/>
      <c r="T697" s="38"/>
      <c r="V697" s="9" t="s">
        <v>1129</v>
      </c>
      <c r="W697" s="9">
        <v>0</v>
      </c>
    </row>
    <row r="698" spans="1:23" ht="21" customHeight="1">
      <c r="A698" s="9"/>
      <c r="B698" s="5">
        <v>1</v>
      </c>
      <c r="C698" s="2"/>
      <c r="D698" s="5">
        <v>0</v>
      </c>
      <c r="E698" s="11">
        <v>2150199</v>
      </c>
      <c r="F698" s="10">
        <v>215</v>
      </c>
      <c r="G698" s="10">
        <v>21501</v>
      </c>
      <c r="H698" s="10">
        <v>2150199</v>
      </c>
      <c r="I698" s="10"/>
      <c r="J698" s="22"/>
      <c r="K698" s="23"/>
      <c r="L698" s="24"/>
      <c r="M698" s="30" t="s">
        <v>1130</v>
      </c>
      <c r="N698" s="26">
        <v>680</v>
      </c>
      <c r="O698" s="26"/>
      <c r="P698" s="384"/>
      <c r="Q698" s="384"/>
      <c r="R698" s="26"/>
      <c r="S698" s="26"/>
      <c r="T698" s="38"/>
      <c r="V698" s="9" t="s">
        <v>1131</v>
      </c>
      <c r="W698" s="9">
        <v>680</v>
      </c>
    </row>
    <row r="699" spans="1:23" ht="21" customHeight="1">
      <c r="A699" s="9"/>
      <c r="B699" s="5">
        <v>1</v>
      </c>
      <c r="C699" s="2"/>
      <c r="D699" s="5">
        <v>0</v>
      </c>
      <c r="E699" s="11">
        <v>21502</v>
      </c>
      <c r="F699" s="10"/>
      <c r="G699" s="10">
        <v>21502</v>
      </c>
      <c r="H699" s="10"/>
      <c r="I699" s="10"/>
      <c r="J699" s="22"/>
      <c r="K699" s="23"/>
      <c r="L699" s="24"/>
      <c r="M699" s="30" t="s">
        <v>1132</v>
      </c>
      <c r="N699" s="26">
        <f>SUM(N700:N702)</f>
        <v>5629</v>
      </c>
      <c r="O699" s="26"/>
      <c r="P699" s="384"/>
      <c r="Q699" s="384"/>
      <c r="R699" s="26"/>
      <c r="S699" s="26"/>
      <c r="T699" s="38"/>
      <c r="V699" s="9" t="s">
        <v>1133</v>
      </c>
      <c r="W699" s="9">
        <v>5629</v>
      </c>
    </row>
    <row r="700" spans="1:23" ht="21" customHeight="1">
      <c r="A700" s="9"/>
      <c r="B700" s="5"/>
      <c r="C700" s="2"/>
      <c r="D700" s="5"/>
      <c r="F700" s="10"/>
      <c r="G700" s="10"/>
      <c r="H700" s="10"/>
      <c r="I700" s="10"/>
      <c r="J700" s="22"/>
      <c r="K700" s="23"/>
      <c r="L700" s="24"/>
      <c r="M700" s="30" t="s">
        <v>1134</v>
      </c>
      <c r="N700" s="26">
        <v>178</v>
      </c>
      <c r="O700" s="26"/>
      <c r="P700" s="384"/>
      <c r="Q700" s="384"/>
      <c r="R700" s="26"/>
      <c r="S700" s="26"/>
      <c r="T700" s="38"/>
      <c r="V700" s="9" t="s">
        <v>1135</v>
      </c>
      <c r="W700" s="9">
        <v>178</v>
      </c>
    </row>
    <row r="701" spans="1:23" ht="21" customHeight="1">
      <c r="A701" s="9"/>
      <c r="B701" s="5">
        <v>1</v>
      </c>
      <c r="C701" s="2"/>
      <c r="D701" s="5">
        <v>0</v>
      </c>
      <c r="E701" s="11">
        <v>2150299</v>
      </c>
      <c r="F701" s="10">
        <v>215</v>
      </c>
      <c r="G701" s="10">
        <v>21502</v>
      </c>
      <c r="H701" s="10">
        <v>2150299</v>
      </c>
      <c r="I701" s="10"/>
      <c r="J701" s="22"/>
      <c r="K701" s="23"/>
      <c r="L701" s="24"/>
      <c r="M701" s="30" t="s">
        <v>1136</v>
      </c>
      <c r="N701" s="26"/>
      <c r="O701" s="26"/>
      <c r="P701" s="384"/>
      <c r="Q701" s="384"/>
      <c r="R701" s="26"/>
      <c r="S701" s="26"/>
      <c r="T701" s="38"/>
      <c r="V701" s="9" t="s">
        <v>1137</v>
      </c>
      <c r="W701" s="9">
        <v>0</v>
      </c>
    </row>
    <row r="702" spans="1:25" ht="21" customHeight="1">
      <c r="A702" s="9"/>
      <c r="B702" s="5">
        <v>1</v>
      </c>
      <c r="C702" s="2"/>
      <c r="D702" s="5">
        <v>0</v>
      </c>
      <c r="E702" s="11">
        <v>21505</v>
      </c>
      <c r="F702" s="10"/>
      <c r="G702" s="10">
        <v>21505</v>
      </c>
      <c r="H702" s="10"/>
      <c r="I702" s="10"/>
      <c r="J702" s="22"/>
      <c r="K702" s="23"/>
      <c r="L702" s="24"/>
      <c r="M702" s="30" t="s">
        <v>1138</v>
      </c>
      <c r="N702" s="26">
        <v>5451</v>
      </c>
      <c r="O702" s="26"/>
      <c r="P702" s="384"/>
      <c r="Q702" s="384"/>
      <c r="R702" s="26"/>
      <c r="S702" s="26"/>
      <c r="T702" s="38"/>
      <c r="U702" s="2"/>
      <c r="V702" s="9" t="s">
        <v>1139</v>
      </c>
      <c r="W702" s="9">
        <v>5451</v>
      </c>
      <c r="Y702" s="2"/>
    </row>
    <row r="703" spans="1:25" ht="21" customHeight="1">
      <c r="A703" s="9"/>
      <c r="B703" s="5">
        <v>1</v>
      </c>
      <c r="C703" s="2"/>
      <c r="D703" s="5">
        <v>0</v>
      </c>
      <c r="E703" s="11">
        <v>2150501</v>
      </c>
      <c r="F703" s="10">
        <v>215</v>
      </c>
      <c r="G703" s="10">
        <v>21505</v>
      </c>
      <c r="H703" s="10">
        <v>2150501</v>
      </c>
      <c r="I703" s="10"/>
      <c r="J703" s="22"/>
      <c r="K703" s="23"/>
      <c r="L703" s="24" t="s">
        <v>42</v>
      </c>
      <c r="M703" s="25" t="s">
        <v>41</v>
      </c>
      <c r="N703" s="26">
        <f>N704+N708+N714+N717</f>
        <v>159914</v>
      </c>
      <c r="O703" s="26"/>
      <c r="P703" s="381"/>
      <c r="Q703" s="381"/>
      <c r="R703" s="26"/>
      <c r="S703" s="26"/>
      <c r="T703" s="38"/>
      <c r="U703" s="2"/>
      <c r="V703" s="9" t="s">
        <v>1140</v>
      </c>
      <c r="W703" s="9">
        <v>159914</v>
      </c>
      <c r="Y703" s="9"/>
    </row>
    <row r="704" spans="1:25" ht="21" customHeight="1">
      <c r="A704" s="9"/>
      <c r="B704" s="5">
        <v>1</v>
      </c>
      <c r="C704" s="2"/>
      <c r="D704" s="5">
        <v>0</v>
      </c>
      <c r="E704" s="11">
        <v>2150502</v>
      </c>
      <c r="F704" s="10">
        <v>215</v>
      </c>
      <c r="G704" s="10">
        <v>21505</v>
      </c>
      <c r="H704" s="10">
        <v>2150502</v>
      </c>
      <c r="I704" s="10"/>
      <c r="J704" s="22"/>
      <c r="K704" s="23"/>
      <c r="L704" s="24"/>
      <c r="M704" s="25" t="s">
        <v>1141</v>
      </c>
      <c r="N704" s="26">
        <f>SUM(N705:N707)</f>
        <v>62330</v>
      </c>
      <c r="O704" s="26"/>
      <c r="P704" s="381"/>
      <c r="Q704" s="381"/>
      <c r="R704" s="26"/>
      <c r="S704" s="26"/>
      <c r="T704" s="38"/>
      <c r="U704" s="2"/>
      <c r="V704" s="9" t="s">
        <v>1142</v>
      </c>
      <c r="W704" s="9">
        <v>62330</v>
      </c>
      <c r="Y704" s="9"/>
    </row>
    <row r="705" spans="1:25" ht="21" customHeight="1">
      <c r="A705" s="9"/>
      <c r="B705" s="5">
        <v>1</v>
      </c>
      <c r="C705" s="2"/>
      <c r="D705" s="5">
        <v>0</v>
      </c>
      <c r="E705" s="11">
        <v>2150506</v>
      </c>
      <c r="F705" s="10">
        <v>215</v>
      </c>
      <c r="G705" s="10">
        <v>21505</v>
      </c>
      <c r="H705" s="10">
        <v>2150506</v>
      </c>
      <c r="I705" s="10"/>
      <c r="J705" s="22"/>
      <c r="K705" s="23"/>
      <c r="L705" s="24"/>
      <c r="M705" s="30" t="s">
        <v>131</v>
      </c>
      <c r="N705" s="26">
        <v>836</v>
      </c>
      <c r="O705" s="26"/>
      <c r="P705" s="384"/>
      <c r="Q705" s="384"/>
      <c r="R705" s="26"/>
      <c r="S705" s="26"/>
      <c r="T705" s="38"/>
      <c r="U705" s="2"/>
      <c r="V705" s="9" t="s">
        <v>98</v>
      </c>
      <c r="W705" s="9">
        <v>836</v>
      </c>
      <c r="Y705" s="9"/>
    </row>
    <row r="706" spans="1:25" ht="21" customHeight="1">
      <c r="A706" s="9"/>
      <c r="B706" s="5">
        <v>1</v>
      </c>
      <c r="C706" s="2"/>
      <c r="D706" s="5">
        <v>0</v>
      </c>
      <c r="E706" s="11">
        <v>2150507</v>
      </c>
      <c r="F706" s="10">
        <v>215</v>
      </c>
      <c r="G706" s="10">
        <v>21505</v>
      </c>
      <c r="H706" s="10">
        <v>2150507</v>
      </c>
      <c r="I706" s="10"/>
      <c r="J706" s="22"/>
      <c r="K706" s="23"/>
      <c r="L706" s="24"/>
      <c r="M706" s="30" t="s">
        <v>132</v>
      </c>
      <c r="N706" s="26">
        <v>46</v>
      </c>
      <c r="O706" s="26"/>
      <c r="P706" s="384"/>
      <c r="Q706" s="384"/>
      <c r="R706" s="26"/>
      <c r="S706" s="26"/>
      <c r="T706" s="38"/>
      <c r="U706" s="2"/>
      <c r="V706" s="9" t="s">
        <v>100</v>
      </c>
      <c r="W706" s="9">
        <v>46</v>
      </c>
      <c r="Y706" s="9"/>
    </row>
    <row r="707" spans="1:23" ht="21" customHeight="1">
      <c r="A707" s="9"/>
      <c r="B707" s="5">
        <v>1</v>
      </c>
      <c r="C707" s="2"/>
      <c r="D707" s="5">
        <v>0</v>
      </c>
      <c r="E707" s="11">
        <v>2150508</v>
      </c>
      <c r="F707" s="10">
        <v>215</v>
      </c>
      <c r="G707" s="10">
        <v>21505</v>
      </c>
      <c r="H707" s="10">
        <v>2150508</v>
      </c>
      <c r="I707" s="10"/>
      <c r="J707" s="22"/>
      <c r="K707" s="23"/>
      <c r="L707" s="24"/>
      <c r="M707" s="30" t="s">
        <v>1143</v>
      </c>
      <c r="N707" s="26">
        <v>61448</v>
      </c>
      <c r="O707" s="26"/>
      <c r="P707" s="384"/>
      <c r="Q707" s="384"/>
      <c r="R707" s="26"/>
      <c r="S707" s="26"/>
      <c r="T707" s="38"/>
      <c r="V707" s="9" t="s">
        <v>1144</v>
      </c>
      <c r="W707" s="9">
        <v>61448</v>
      </c>
    </row>
    <row r="708" spans="1:25" ht="21" customHeight="1">
      <c r="A708" s="9"/>
      <c r="B708" s="5">
        <v>1</v>
      </c>
      <c r="C708" s="2"/>
      <c r="D708" s="5">
        <v>0</v>
      </c>
      <c r="E708" s="11">
        <v>2150510</v>
      </c>
      <c r="F708" s="10">
        <v>215</v>
      </c>
      <c r="G708" s="10">
        <v>21505</v>
      </c>
      <c r="H708" s="10">
        <v>2150510</v>
      </c>
      <c r="I708" s="10"/>
      <c r="J708" s="22"/>
      <c r="K708" s="23"/>
      <c r="L708" s="24"/>
      <c r="M708" s="30" t="s">
        <v>1145</v>
      </c>
      <c r="N708" s="26">
        <f>SUM(N709:N713)</f>
        <v>37259</v>
      </c>
      <c r="O708" s="26"/>
      <c r="P708" s="384"/>
      <c r="Q708" s="384"/>
      <c r="R708" s="26"/>
      <c r="S708" s="26"/>
      <c r="T708" s="38"/>
      <c r="U708" s="2"/>
      <c r="V708" s="9" t="s">
        <v>1146</v>
      </c>
      <c r="W708" s="9">
        <v>37259</v>
      </c>
      <c r="Y708" s="9"/>
    </row>
    <row r="709" spans="1:23" ht="21" customHeight="1">
      <c r="A709" s="9"/>
      <c r="B709" s="5">
        <v>1</v>
      </c>
      <c r="C709" s="2"/>
      <c r="D709" s="5">
        <v>0</v>
      </c>
      <c r="E709" s="11">
        <v>21506</v>
      </c>
      <c r="F709" s="10"/>
      <c r="G709" s="10">
        <v>21506</v>
      </c>
      <c r="H709" s="10"/>
      <c r="I709" s="10"/>
      <c r="J709" s="22"/>
      <c r="K709" s="23"/>
      <c r="L709" s="24"/>
      <c r="M709" s="30" t="s">
        <v>131</v>
      </c>
      <c r="N709" s="26">
        <v>985</v>
      </c>
      <c r="O709" s="26"/>
      <c r="P709" s="384"/>
      <c r="Q709" s="384"/>
      <c r="R709" s="26"/>
      <c r="S709" s="26"/>
      <c r="T709" s="38"/>
      <c r="V709" s="9" t="s">
        <v>98</v>
      </c>
      <c r="W709" s="9">
        <v>985</v>
      </c>
    </row>
    <row r="710" spans="1:23" ht="21" customHeight="1">
      <c r="A710" s="9"/>
      <c r="B710" s="5">
        <v>1</v>
      </c>
      <c r="C710" s="2"/>
      <c r="D710" s="5">
        <v>0</v>
      </c>
      <c r="E710" s="11">
        <v>2150601</v>
      </c>
      <c r="F710" s="10">
        <v>215</v>
      </c>
      <c r="G710" s="10">
        <v>21506</v>
      </c>
      <c r="H710" s="10">
        <v>2150601</v>
      </c>
      <c r="I710" s="10"/>
      <c r="J710" s="22"/>
      <c r="K710" s="23"/>
      <c r="L710" s="24"/>
      <c r="M710" s="30" t="s">
        <v>132</v>
      </c>
      <c r="N710" s="26">
        <v>1918</v>
      </c>
      <c r="O710" s="26"/>
      <c r="P710" s="384"/>
      <c r="Q710" s="384"/>
      <c r="R710" s="26"/>
      <c r="S710" s="26"/>
      <c r="T710" s="38"/>
      <c r="V710" s="9" t="s">
        <v>100</v>
      </c>
      <c r="W710" s="9">
        <v>1918</v>
      </c>
    </row>
    <row r="711" spans="1:23" ht="21" customHeight="1">
      <c r="A711" s="9"/>
      <c r="B711" s="5"/>
      <c r="C711" s="2"/>
      <c r="D711" s="5"/>
      <c r="F711" s="10"/>
      <c r="G711" s="10"/>
      <c r="H711" s="10"/>
      <c r="I711" s="10"/>
      <c r="J711" s="22"/>
      <c r="K711" s="23"/>
      <c r="L711" s="24"/>
      <c r="M711" s="30" t="s">
        <v>1147</v>
      </c>
      <c r="N711" s="26">
        <v>4252</v>
      </c>
      <c r="O711" s="26"/>
      <c r="P711" s="384"/>
      <c r="Q711" s="384"/>
      <c r="R711" s="26"/>
      <c r="S711" s="26"/>
      <c r="T711" s="38"/>
      <c r="V711" s="9" t="s">
        <v>1148</v>
      </c>
      <c r="W711" s="9">
        <v>4252</v>
      </c>
    </row>
    <row r="712" spans="1:23" ht="21" customHeight="1">
      <c r="A712" s="9"/>
      <c r="B712" s="5">
        <v>1</v>
      </c>
      <c r="C712" s="2"/>
      <c r="D712" s="5">
        <v>0</v>
      </c>
      <c r="E712" s="11">
        <v>2150605</v>
      </c>
      <c r="F712" s="10">
        <v>215</v>
      </c>
      <c r="G712" s="10">
        <v>21506</v>
      </c>
      <c r="H712" s="10">
        <v>2150605</v>
      </c>
      <c r="I712" s="10"/>
      <c r="J712" s="22"/>
      <c r="K712" s="23"/>
      <c r="L712" s="24"/>
      <c r="M712" s="30" t="s">
        <v>1149</v>
      </c>
      <c r="N712" s="26"/>
      <c r="O712" s="26"/>
      <c r="P712" s="384"/>
      <c r="Q712" s="384"/>
      <c r="R712" s="26"/>
      <c r="S712" s="26"/>
      <c r="T712" s="38"/>
      <c r="V712" s="9" t="s">
        <v>1150</v>
      </c>
      <c r="W712" s="9">
        <v>0</v>
      </c>
    </row>
    <row r="713" spans="1:23" ht="21" customHeight="1">
      <c r="A713" s="9"/>
      <c r="B713" s="5">
        <v>1</v>
      </c>
      <c r="C713" s="2"/>
      <c r="D713" s="5">
        <v>0</v>
      </c>
      <c r="E713" s="11">
        <v>2150699</v>
      </c>
      <c r="F713" s="10">
        <v>215</v>
      </c>
      <c r="G713" s="10">
        <v>21506</v>
      </c>
      <c r="H713" s="10">
        <v>2150699</v>
      </c>
      <c r="I713" s="10"/>
      <c r="J713" s="22"/>
      <c r="K713" s="23"/>
      <c r="L713" s="24"/>
      <c r="M713" s="30" t="s">
        <v>1151</v>
      </c>
      <c r="N713" s="26">
        <v>30104</v>
      </c>
      <c r="O713" s="26"/>
      <c r="P713" s="384"/>
      <c r="Q713" s="384"/>
      <c r="R713" s="26"/>
      <c r="S713" s="26"/>
      <c r="T713" s="38"/>
      <c r="V713" s="9" t="s">
        <v>1152</v>
      </c>
      <c r="W713" s="9">
        <v>30104</v>
      </c>
    </row>
    <row r="714" spans="1:23" ht="21" customHeight="1">
      <c r="A714" s="9"/>
      <c r="B714" s="5">
        <v>1</v>
      </c>
      <c r="C714" s="2"/>
      <c r="D714" s="5">
        <v>0</v>
      </c>
      <c r="E714" s="11">
        <v>21507</v>
      </c>
      <c r="F714" s="10"/>
      <c r="G714" s="10">
        <v>21507</v>
      </c>
      <c r="H714" s="10"/>
      <c r="I714" s="10"/>
      <c r="J714" s="22"/>
      <c r="K714" s="23"/>
      <c r="L714" s="24"/>
      <c r="M714" s="30" t="s">
        <v>1153</v>
      </c>
      <c r="N714" s="26">
        <f>SUM(N715:N716)</f>
        <v>4267</v>
      </c>
      <c r="O714" s="26"/>
      <c r="P714" s="384"/>
      <c r="Q714" s="384"/>
      <c r="R714" s="26"/>
      <c r="S714" s="26"/>
      <c r="T714" s="38"/>
      <c r="V714" s="9" t="s">
        <v>1154</v>
      </c>
      <c r="W714" s="9">
        <v>4267</v>
      </c>
    </row>
    <row r="715" spans="1:23" ht="21" customHeight="1">
      <c r="A715" s="9"/>
      <c r="B715" s="5"/>
      <c r="C715" s="2"/>
      <c r="D715" s="5"/>
      <c r="F715" s="10"/>
      <c r="G715" s="10"/>
      <c r="H715" s="10"/>
      <c r="I715" s="10"/>
      <c r="J715" s="22"/>
      <c r="K715" s="23"/>
      <c r="L715" s="24"/>
      <c r="M715" s="39" t="s">
        <v>1155</v>
      </c>
      <c r="N715" s="26"/>
      <c r="O715" s="26"/>
      <c r="P715" s="384"/>
      <c r="Q715" s="384"/>
      <c r="R715" s="26"/>
      <c r="S715" s="26"/>
      <c r="T715" s="38"/>
      <c r="V715" s="9" t="s">
        <v>1156</v>
      </c>
      <c r="W715" s="9">
        <v>0</v>
      </c>
    </row>
    <row r="716" spans="1:23" ht="21" customHeight="1">
      <c r="A716" s="9"/>
      <c r="B716" s="5">
        <v>1</v>
      </c>
      <c r="C716" s="2"/>
      <c r="D716" s="5">
        <v>0</v>
      </c>
      <c r="E716" s="11">
        <v>2150701</v>
      </c>
      <c r="F716" s="10">
        <v>215</v>
      </c>
      <c r="G716" s="10">
        <v>21507</v>
      </c>
      <c r="H716" s="10">
        <v>2150701</v>
      </c>
      <c r="I716" s="10"/>
      <c r="J716" s="22"/>
      <c r="K716" s="23"/>
      <c r="L716" s="24"/>
      <c r="M716" s="30" t="s">
        <v>1157</v>
      </c>
      <c r="N716" s="26">
        <v>4267</v>
      </c>
      <c r="O716" s="26"/>
      <c r="P716" s="384"/>
      <c r="Q716" s="384"/>
      <c r="R716" s="26"/>
      <c r="S716" s="26"/>
      <c r="T716" s="38"/>
      <c r="V716" s="9" t="s">
        <v>1158</v>
      </c>
      <c r="W716" s="9">
        <v>4267</v>
      </c>
    </row>
    <row r="717" spans="1:23" ht="21" customHeight="1">
      <c r="A717" s="9"/>
      <c r="B717" s="5"/>
      <c r="C717" s="2"/>
      <c r="D717" s="5"/>
      <c r="F717" s="10"/>
      <c r="G717" s="10"/>
      <c r="H717" s="10"/>
      <c r="I717" s="10"/>
      <c r="J717" s="22"/>
      <c r="K717" s="23"/>
      <c r="L717" s="24"/>
      <c r="M717" s="39" t="s">
        <v>1159</v>
      </c>
      <c r="N717" s="26">
        <f>SUM(N718:N719)</f>
        <v>56058</v>
      </c>
      <c r="O717" s="26"/>
      <c r="P717" s="384"/>
      <c r="Q717" s="384"/>
      <c r="R717" s="26"/>
      <c r="S717" s="26"/>
      <c r="T717" s="38"/>
      <c r="V717" s="9" t="s">
        <v>1160</v>
      </c>
      <c r="W717" s="9">
        <v>56058</v>
      </c>
    </row>
    <row r="718" spans="1:23" ht="21" customHeight="1">
      <c r="A718" s="9"/>
      <c r="B718" s="5"/>
      <c r="C718" s="2"/>
      <c r="D718" s="5"/>
      <c r="F718" s="10"/>
      <c r="G718" s="10"/>
      <c r="H718" s="10"/>
      <c r="I718" s="10"/>
      <c r="J718" s="22"/>
      <c r="K718" s="23"/>
      <c r="L718" s="24"/>
      <c r="M718" s="39" t="s">
        <v>1161</v>
      </c>
      <c r="N718" s="26"/>
      <c r="O718" s="26"/>
      <c r="P718" s="384"/>
      <c r="Q718" s="384"/>
      <c r="R718" s="26"/>
      <c r="S718" s="26"/>
      <c r="T718" s="38"/>
      <c r="V718" s="9" t="s">
        <v>1162</v>
      </c>
      <c r="W718" s="9">
        <v>0</v>
      </c>
    </row>
    <row r="719" spans="1:23" ht="21" customHeight="1">
      <c r="A719" s="9"/>
      <c r="B719" s="5"/>
      <c r="C719" s="2"/>
      <c r="D719" s="5"/>
      <c r="F719" s="10"/>
      <c r="G719" s="10"/>
      <c r="H719" s="10"/>
      <c r="I719" s="10"/>
      <c r="J719" s="22"/>
      <c r="K719" s="23"/>
      <c r="L719" s="24"/>
      <c r="M719" s="39" t="s">
        <v>1163</v>
      </c>
      <c r="N719" s="26">
        <v>56058</v>
      </c>
      <c r="O719" s="26"/>
      <c r="P719" s="384"/>
      <c r="Q719" s="384"/>
      <c r="R719" s="26"/>
      <c r="S719" s="26"/>
      <c r="T719" s="38"/>
      <c r="V719" s="9" t="s">
        <v>1164</v>
      </c>
      <c r="W719" s="9">
        <v>56058</v>
      </c>
    </row>
    <row r="720" spans="1:23" ht="21" customHeight="1">
      <c r="A720" s="9"/>
      <c r="B720" s="5">
        <v>1</v>
      </c>
      <c r="C720" s="2"/>
      <c r="D720" s="5">
        <v>0</v>
      </c>
      <c r="E720" s="11">
        <v>2150702</v>
      </c>
      <c r="F720" s="10">
        <v>215</v>
      </c>
      <c r="G720" s="10">
        <v>21507</v>
      </c>
      <c r="H720" s="10">
        <v>2150702</v>
      </c>
      <c r="I720" s="10"/>
      <c r="J720" s="22"/>
      <c r="K720" s="23"/>
      <c r="L720" s="24" t="s">
        <v>44</v>
      </c>
      <c r="M720" s="25" t="s">
        <v>43</v>
      </c>
      <c r="N720" s="26">
        <f>N721</f>
        <v>2339</v>
      </c>
      <c r="O720" s="26"/>
      <c r="P720" s="381"/>
      <c r="Q720" s="381"/>
      <c r="R720" s="26"/>
      <c r="S720" s="26"/>
      <c r="T720" s="38"/>
      <c r="V720" s="9" t="s">
        <v>1165</v>
      </c>
      <c r="W720" s="9">
        <v>2339</v>
      </c>
    </row>
    <row r="721" spans="1:23" ht="21" customHeight="1">
      <c r="A721" s="9"/>
      <c r="B721" s="5">
        <v>1</v>
      </c>
      <c r="C721" s="2"/>
      <c r="D721" s="5">
        <v>0</v>
      </c>
      <c r="E721" s="11">
        <v>2150799</v>
      </c>
      <c r="F721" s="10">
        <v>215</v>
      </c>
      <c r="G721" s="10">
        <v>21507</v>
      </c>
      <c r="H721" s="10">
        <v>2150799</v>
      </c>
      <c r="I721" s="10"/>
      <c r="J721" s="22"/>
      <c r="K721" s="23"/>
      <c r="L721" s="24"/>
      <c r="M721" s="25" t="s">
        <v>1166</v>
      </c>
      <c r="N721" s="26">
        <f>N722</f>
        <v>2339</v>
      </c>
      <c r="O721" s="26"/>
      <c r="P721" s="381"/>
      <c r="Q721" s="381"/>
      <c r="R721" s="26"/>
      <c r="S721" s="26"/>
      <c r="T721" s="38"/>
      <c r="V721" s="9" t="s">
        <v>1167</v>
      </c>
      <c r="W721" s="9">
        <v>2339</v>
      </c>
    </row>
    <row r="722" spans="1:23" ht="21" customHeight="1">
      <c r="A722" s="9"/>
      <c r="B722" s="5">
        <v>1</v>
      </c>
      <c r="C722" s="2"/>
      <c r="D722" s="5">
        <v>0</v>
      </c>
      <c r="E722" s="11">
        <v>21508</v>
      </c>
      <c r="F722" s="10"/>
      <c r="G722" s="10">
        <v>21508</v>
      </c>
      <c r="H722" s="10"/>
      <c r="I722" s="10"/>
      <c r="J722" s="22"/>
      <c r="K722" s="23"/>
      <c r="L722" s="72"/>
      <c r="M722" s="30" t="s">
        <v>1168</v>
      </c>
      <c r="N722" s="26">
        <v>2339</v>
      </c>
      <c r="O722" s="26"/>
      <c r="P722" s="384"/>
      <c r="Q722" s="384"/>
      <c r="R722" s="26"/>
      <c r="S722" s="26"/>
      <c r="T722" s="38"/>
      <c r="V722" s="9" t="s">
        <v>1169</v>
      </c>
      <c r="W722" s="9">
        <v>2339</v>
      </c>
    </row>
    <row r="723" spans="1:23" ht="21" customHeight="1">
      <c r="A723" s="9"/>
      <c r="B723" s="5">
        <v>1</v>
      </c>
      <c r="C723" s="2"/>
      <c r="D723" s="5">
        <v>0</v>
      </c>
      <c r="E723" s="11">
        <v>2159905</v>
      </c>
      <c r="F723" s="10">
        <v>215</v>
      </c>
      <c r="G723" s="10">
        <v>21599</v>
      </c>
      <c r="H723" s="10">
        <v>2159905</v>
      </c>
      <c r="I723" s="10"/>
      <c r="J723" s="22"/>
      <c r="K723" s="23"/>
      <c r="L723" s="24" t="s">
        <v>46</v>
      </c>
      <c r="M723" s="25" t="s">
        <v>1170</v>
      </c>
      <c r="N723" s="26">
        <f>N724</f>
        <v>9538</v>
      </c>
      <c r="O723" s="26"/>
      <c r="P723" s="381"/>
      <c r="Q723" s="381"/>
      <c r="R723" s="26"/>
      <c r="S723" s="26"/>
      <c r="T723" s="38"/>
      <c r="V723" s="9" t="s">
        <v>1171</v>
      </c>
      <c r="W723" s="9">
        <v>9538</v>
      </c>
    </row>
    <row r="724" spans="1:23" ht="21" customHeight="1">
      <c r="A724" s="9"/>
      <c r="B724" s="5"/>
      <c r="C724" s="2"/>
      <c r="D724" s="5"/>
      <c r="F724" s="10"/>
      <c r="G724" s="10"/>
      <c r="H724" s="10"/>
      <c r="I724" s="10"/>
      <c r="J724" s="22"/>
      <c r="K724" s="23"/>
      <c r="L724" s="24"/>
      <c r="M724" s="73" t="s">
        <v>1172</v>
      </c>
      <c r="N724" s="26">
        <v>9538</v>
      </c>
      <c r="O724" s="26"/>
      <c r="P724" s="381"/>
      <c r="Q724" s="381"/>
      <c r="R724" s="26"/>
      <c r="S724" s="26"/>
      <c r="T724" s="38"/>
      <c r="V724" s="9" t="s">
        <v>1173</v>
      </c>
      <c r="W724" s="9">
        <v>9538</v>
      </c>
    </row>
    <row r="725" spans="1:23" ht="21" customHeight="1">
      <c r="A725" s="9"/>
      <c r="B725" s="5">
        <v>1</v>
      </c>
      <c r="C725" s="2"/>
      <c r="D725" s="5">
        <v>0</v>
      </c>
      <c r="E725" s="11">
        <v>2159999</v>
      </c>
      <c r="F725" s="10">
        <v>215</v>
      </c>
      <c r="G725" s="10">
        <v>21599</v>
      </c>
      <c r="H725" s="10">
        <v>2159999</v>
      </c>
      <c r="I725" s="10"/>
      <c r="J725" s="22"/>
      <c r="K725" s="23"/>
      <c r="L725" s="24" t="s">
        <v>48</v>
      </c>
      <c r="M725" s="25" t="s">
        <v>45</v>
      </c>
      <c r="N725" s="26">
        <f>N726+N740+N751+N759+N767+N777</f>
        <v>15503</v>
      </c>
      <c r="O725" s="26"/>
      <c r="P725" s="381"/>
      <c r="Q725" s="381"/>
      <c r="R725" s="26"/>
      <c r="S725" s="26"/>
      <c r="T725" s="38"/>
      <c r="V725" s="9" t="s">
        <v>1174</v>
      </c>
      <c r="W725" s="9">
        <v>15503</v>
      </c>
    </row>
    <row r="726" spans="1:23" ht="21" customHeight="1">
      <c r="A726" s="9"/>
      <c r="B726" s="5">
        <v>1</v>
      </c>
      <c r="C726" s="2"/>
      <c r="D726" s="5">
        <v>0</v>
      </c>
      <c r="E726" s="11">
        <v>216</v>
      </c>
      <c r="F726" s="10">
        <v>216</v>
      </c>
      <c r="G726" s="10"/>
      <c r="H726" s="10"/>
      <c r="I726" s="10"/>
      <c r="J726" s="22"/>
      <c r="K726" s="23"/>
      <c r="L726" s="24"/>
      <c r="M726" s="25" t="s">
        <v>1175</v>
      </c>
      <c r="N726" s="26">
        <f>SUM(N727:N739)</f>
        <v>6665</v>
      </c>
      <c r="O726" s="26"/>
      <c r="P726" s="381"/>
      <c r="Q726" s="381"/>
      <c r="R726" s="26"/>
      <c r="S726" s="26"/>
      <c r="T726" s="38"/>
      <c r="V726" s="9" t="s">
        <v>1176</v>
      </c>
      <c r="W726" s="9">
        <v>6665</v>
      </c>
    </row>
    <row r="727" spans="1:23" ht="21" customHeight="1">
      <c r="A727" s="9"/>
      <c r="B727" s="5">
        <v>1</v>
      </c>
      <c r="C727" s="2"/>
      <c r="D727" s="5">
        <v>0</v>
      </c>
      <c r="E727" s="11">
        <v>21602</v>
      </c>
      <c r="F727" s="10"/>
      <c r="G727" s="10">
        <v>21602</v>
      </c>
      <c r="H727" s="10"/>
      <c r="I727" s="10"/>
      <c r="J727" s="22"/>
      <c r="K727" s="23"/>
      <c r="L727" s="24"/>
      <c r="M727" s="30" t="s">
        <v>131</v>
      </c>
      <c r="N727" s="26">
        <v>1665</v>
      </c>
      <c r="O727" s="26"/>
      <c r="P727" s="384"/>
      <c r="Q727" s="384"/>
      <c r="R727" s="26"/>
      <c r="S727" s="26"/>
      <c r="T727" s="38"/>
      <c r="V727" s="9" t="s">
        <v>98</v>
      </c>
      <c r="W727" s="9">
        <v>1665</v>
      </c>
    </row>
    <row r="728" spans="1:23" ht="21" customHeight="1">
      <c r="A728" s="9"/>
      <c r="B728" s="5">
        <v>1</v>
      </c>
      <c r="C728" s="2"/>
      <c r="D728" s="5">
        <v>0</v>
      </c>
      <c r="E728" s="11">
        <v>2160201</v>
      </c>
      <c r="F728" s="10">
        <v>216</v>
      </c>
      <c r="G728" s="10">
        <v>21602</v>
      </c>
      <c r="H728" s="10">
        <v>2160201</v>
      </c>
      <c r="I728" s="10"/>
      <c r="J728" s="22"/>
      <c r="K728" s="23"/>
      <c r="L728" s="24"/>
      <c r="M728" s="30" t="s">
        <v>132</v>
      </c>
      <c r="N728" s="26"/>
      <c r="O728" s="26"/>
      <c r="P728" s="384"/>
      <c r="Q728" s="384"/>
      <c r="R728" s="26"/>
      <c r="S728" s="26"/>
      <c r="T728" s="38"/>
      <c r="V728" s="9" t="s">
        <v>100</v>
      </c>
      <c r="W728" s="9">
        <v>0</v>
      </c>
    </row>
    <row r="729" spans="1:23" ht="21" customHeight="1">
      <c r="A729" s="9"/>
      <c r="B729" s="5">
        <v>1</v>
      </c>
      <c r="C729" s="2"/>
      <c r="D729" s="5">
        <v>0</v>
      </c>
      <c r="E729" s="11">
        <v>2160202</v>
      </c>
      <c r="F729" s="10">
        <v>216</v>
      </c>
      <c r="G729" s="10">
        <v>21602</v>
      </c>
      <c r="H729" s="10">
        <v>2160202</v>
      </c>
      <c r="I729" s="10"/>
      <c r="J729" s="22"/>
      <c r="K729" s="23"/>
      <c r="L729" s="24"/>
      <c r="M729" s="30" t="s">
        <v>133</v>
      </c>
      <c r="N729" s="26"/>
      <c r="O729" s="26"/>
      <c r="P729" s="384"/>
      <c r="Q729" s="384"/>
      <c r="R729" s="26"/>
      <c r="S729" s="26"/>
      <c r="T729" s="38"/>
      <c r="V729" s="9" t="s">
        <v>102</v>
      </c>
      <c r="W729" s="9">
        <v>0</v>
      </c>
    </row>
    <row r="730" spans="1:23" ht="21" customHeight="1">
      <c r="A730" s="9"/>
      <c r="B730" s="5"/>
      <c r="C730" s="2"/>
      <c r="D730" s="5"/>
      <c r="F730" s="10"/>
      <c r="G730" s="10"/>
      <c r="H730" s="10"/>
      <c r="I730" s="10"/>
      <c r="J730" s="22"/>
      <c r="K730" s="23"/>
      <c r="L730" s="24"/>
      <c r="M730" s="30" t="s">
        <v>1177</v>
      </c>
      <c r="N730" s="26">
        <v>290</v>
      </c>
      <c r="O730" s="26"/>
      <c r="P730" s="384"/>
      <c r="Q730" s="384"/>
      <c r="R730" s="26"/>
      <c r="S730" s="26"/>
      <c r="T730" s="38"/>
      <c r="V730" s="9" t="s">
        <v>1178</v>
      </c>
      <c r="W730" s="9">
        <v>290</v>
      </c>
    </row>
    <row r="731" spans="1:23" ht="21" customHeight="1">
      <c r="A731" s="9"/>
      <c r="B731" s="5">
        <v>1</v>
      </c>
      <c r="C731" s="2"/>
      <c r="D731" s="5">
        <v>0</v>
      </c>
      <c r="E731" s="11">
        <v>2160299</v>
      </c>
      <c r="F731" s="10">
        <v>216</v>
      </c>
      <c r="G731" s="10">
        <v>21602</v>
      </c>
      <c r="H731" s="10">
        <v>2160299</v>
      </c>
      <c r="I731" s="10"/>
      <c r="J731" s="22"/>
      <c r="K731" s="23"/>
      <c r="L731" s="24"/>
      <c r="M731" s="30" t="s">
        <v>1179</v>
      </c>
      <c r="N731" s="26"/>
      <c r="O731" s="26"/>
      <c r="P731" s="384"/>
      <c r="Q731" s="384"/>
      <c r="R731" s="26"/>
      <c r="S731" s="26"/>
      <c r="T731" s="38"/>
      <c r="V731" s="9" t="s">
        <v>1180</v>
      </c>
      <c r="W731" s="9">
        <v>0</v>
      </c>
    </row>
    <row r="732" spans="1:23" ht="21" customHeight="1">
      <c r="A732" s="9"/>
      <c r="B732" s="5">
        <v>1</v>
      </c>
      <c r="C732" s="2"/>
      <c r="D732" s="5">
        <v>0</v>
      </c>
      <c r="E732" s="11">
        <v>21605</v>
      </c>
      <c r="F732" s="10"/>
      <c r="G732" s="10">
        <v>21605</v>
      </c>
      <c r="H732" s="10"/>
      <c r="I732" s="10"/>
      <c r="J732" s="22"/>
      <c r="K732" s="23"/>
      <c r="L732" s="24"/>
      <c r="M732" s="30" t="s">
        <v>1181</v>
      </c>
      <c r="N732" s="26">
        <v>784</v>
      </c>
      <c r="O732" s="26"/>
      <c r="P732" s="384"/>
      <c r="Q732" s="384"/>
      <c r="R732" s="26"/>
      <c r="S732" s="26"/>
      <c r="T732" s="38"/>
      <c r="V732" s="9" t="s">
        <v>1182</v>
      </c>
      <c r="W732" s="9">
        <v>784</v>
      </c>
    </row>
    <row r="733" spans="1:23" ht="21" customHeight="1">
      <c r="A733" s="9"/>
      <c r="B733" s="5">
        <v>1</v>
      </c>
      <c r="C733" s="2"/>
      <c r="D733" s="5">
        <v>0</v>
      </c>
      <c r="E733" s="11">
        <v>2160501</v>
      </c>
      <c r="F733" s="10">
        <v>216</v>
      </c>
      <c r="G733" s="10">
        <v>21605</v>
      </c>
      <c r="H733" s="10">
        <v>2160501</v>
      </c>
      <c r="I733" s="10"/>
      <c r="J733" s="22"/>
      <c r="K733" s="23"/>
      <c r="L733" s="24"/>
      <c r="M733" s="30" t="s">
        <v>1183</v>
      </c>
      <c r="N733" s="26">
        <v>343</v>
      </c>
      <c r="O733" s="26"/>
      <c r="P733" s="384"/>
      <c r="Q733" s="384"/>
      <c r="R733" s="26"/>
      <c r="S733" s="26"/>
      <c r="T733" s="38"/>
      <c r="V733" s="9" t="s">
        <v>1184</v>
      </c>
      <c r="W733" s="9">
        <v>343</v>
      </c>
    </row>
    <row r="734" spans="1:23" ht="21" customHeight="1">
      <c r="A734" s="9"/>
      <c r="B734" s="5">
        <v>1</v>
      </c>
      <c r="C734" s="2"/>
      <c r="D734" s="5">
        <v>0</v>
      </c>
      <c r="E734" s="11">
        <v>2160502</v>
      </c>
      <c r="F734" s="10">
        <v>216</v>
      </c>
      <c r="G734" s="10">
        <v>21605</v>
      </c>
      <c r="H734" s="10">
        <v>2160502</v>
      </c>
      <c r="I734" s="10"/>
      <c r="J734" s="22"/>
      <c r="K734" s="23"/>
      <c r="L734" s="24"/>
      <c r="M734" s="30" t="s">
        <v>1185</v>
      </c>
      <c r="N734" s="26">
        <v>437</v>
      </c>
      <c r="O734" s="26"/>
      <c r="P734" s="384"/>
      <c r="Q734" s="384"/>
      <c r="R734" s="26"/>
      <c r="S734" s="26"/>
      <c r="T734" s="38"/>
      <c r="V734" s="9" t="s">
        <v>1186</v>
      </c>
      <c r="W734" s="9">
        <v>437</v>
      </c>
    </row>
    <row r="735" spans="1:23" ht="21" customHeight="1">
      <c r="A735" s="9"/>
      <c r="B735" s="5"/>
      <c r="C735" s="2"/>
      <c r="D735" s="5"/>
      <c r="F735" s="10"/>
      <c r="G735" s="10"/>
      <c r="H735" s="10"/>
      <c r="I735" s="10"/>
      <c r="J735" s="22"/>
      <c r="K735" s="23"/>
      <c r="L735" s="24"/>
      <c r="M735" s="30" t="s">
        <v>1187</v>
      </c>
      <c r="N735" s="26">
        <v>213</v>
      </c>
      <c r="O735" s="26"/>
      <c r="P735" s="384"/>
      <c r="Q735" s="384"/>
      <c r="R735" s="26"/>
      <c r="S735" s="26"/>
      <c r="T735" s="38"/>
      <c r="V735" s="9" t="s">
        <v>1188</v>
      </c>
      <c r="W735" s="9">
        <v>213</v>
      </c>
    </row>
    <row r="736" spans="1:23" ht="21" customHeight="1">
      <c r="A736" s="9"/>
      <c r="B736" s="5">
        <v>1</v>
      </c>
      <c r="C736" s="2"/>
      <c r="D736" s="5">
        <v>0</v>
      </c>
      <c r="E736" s="11">
        <v>2160505</v>
      </c>
      <c r="F736" s="10">
        <v>216</v>
      </c>
      <c r="G736" s="10">
        <v>21605</v>
      </c>
      <c r="H736" s="10">
        <v>2160505</v>
      </c>
      <c r="I736" s="10"/>
      <c r="J736" s="22"/>
      <c r="K736" s="23"/>
      <c r="L736" s="24"/>
      <c r="M736" s="30" t="s">
        <v>1189</v>
      </c>
      <c r="N736" s="26">
        <v>22</v>
      </c>
      <c r="O736" s="26"/>
      <c r="P736" s="384"/>
      <c r="Q736" s="384"/>
      <c r="R736" s="26"/>
      <c r="S736" s="26"/>
      <c r="T736" s="38"/>
      <c r="V736" s="9" t="s">
        <v>1190</v>
      </c>
      <c r="W736" s="9">
        <v>22</v>
      </c>
    </row>
    <row r="737" spans="1:23" ht="21" customHeight="1">
      <c r="A737" s="9"/>
      <c r="B737" s="5"/>
      <c r="C737" s="2"/>
      <c r="D737" s="5"/>
      <c r="F737" s="10"/>
      <c r="G737" s="10"/>
      <c r="H737" s="10"/>
      <c r="I737" s="10"/>
      <c r="J737" s="22"/>
      <c r="K737" s="23"/>
      <c r="L737" s="24"/>
      <c r="M737" s="39" t="s">
        <v>1191</v>
      </c>
      <c r="N737" s="26">
        <v>83</v>
      </c>
      <c r="O737" s="26"/>
      <c r="P737" s="384"/>
      <c r="Q737" s="384"/>
      <c r="R737" s="26"/>
      <c r="S737" s="26"/>
      <c r="T737" s="38"/>
      <c r="V737" s="9" t="s">
        <v>1192</v>
      </c>
      <c r="W737" s="9">
        <v>83</v>
      </c>
    </row>
    <row r="738" spans="1:23" ht="21" customHeight="1">
      <c r="A738" s="9"/>
      <c r="B738" s="5"/>
      <c r="C738" s="2"/>
      <c r="D738" s="5"/>
      <c r="F738" s="10"/>
      <c r="G738" s="10"/>
      <c r="H738" s="10"/>
      <c r="I738" s="10"/>
      <c r="J738" s="22"/>
      <c r="K738" s="23"/>
      <c r="L738" s="24"/>
      <c r="M738" s="30" t="s">
        <v>146</v>
      </c>
      <c r="N738" s="26">
        <v>1253</v>
      </c>
      <c r="O738" s="26"/>
      <c r="P738" s="384"/>
      <c r="Q738" s="384"/>
      <c r="R738" s="26"/>
      <c r="S738" s="26"/>
      <c r="T738" s="38"/>
      <c r="V738" s="9" t="s">
        <v>116</v>
      </c>
      <c r="W738" s="9">
        <v>1253</v>
      </c>
    </row>
    <row r="739" spans="1:23" ht="21" customHeight="1">
      <c r="A739" s="9"/>
      <c r="B739" s="5">
        <v>1</v>
      </c>
      <c r="C739" s="2"/>
      <c r="D739" s="5">
        <v>0</v>
      </c>
      <c r="E739" s="11">
        <v>2160599</v>
      </c>
      <c r="F739" s="10">
        <v>216</v>
      </c>
      <c r="G739" s="10">
        <v>21605</v>
      </c>
      <c r="H739" s="10">
        <v>2160599</v>
      </c>
      <c r="I739" s="10"/>
      <c r="J739" s="22"/>
      <c r="K739" s="23"/>
      <c r="L739" s="24"/>
      <c r="M739" s="39" t="s">
        <v>1193</v>
      </c>
      <c r="N739" s="26">
        <v>1575</v>
      </c>
      <c r="O739" s="26"/>
      <c r="P739" s="384"/>
      <c r="Q739" s="384"/>
      <c r="R739" s="26"/>
      <c r="S739" s="26"/>
      <c r="T739" s="38"/>
      <c r="V739" s="9" t="s">
        <v>1194</v>
      </c>
      <c r="W739" s="9">
        <v>1575</v>
      </c>
    </row>
    <row r="740" spans="1:23" ht="21" customHeight="1">
      <c r="A740" s="9"/>
      <c r="B740" s="5">
        <v>1</v>
      </c>
      <c r="C740" s="2"/>
      <c r="D740" s="5">
        <v>0</v>
      </c>
      <c r="E740" s="11">
        <v>21606</v>
      </c>
      <c r="F740" s="10"/>
      <c r="G740" s="10">
        <v>21606</v>
      </c>
      <c r="H740" s="10"/>
      <c r="I740" s="10"/>
      <c r="J740" s="22"/>
      <c r="K740" s="23"/>
      <c r="L740" s="41"/>
      <c r="M740" s="30" t="s">
        <v>1195</v>
      </c>
      <c r="N740" s="26">
        <f>SUM(N741:N750)</f>
        <v>3552</v>
      </c>
      <c r="O740" s="26"/>
      <c r="P740" s="384"/>
      <c r="Q740" s="384"/>
      <c r="R740" s="26"/>
      <c r="S740" s="26"/>
      <c r="T740" s="38"/>
      <c r="V740" s="9" t="s">
        <v>1196</v>
      </c>
      <c r="W740" s="9">
        <v>3552</v>
      </c>
    </row>
    <row r="741" spans="1:23" ht="21" customHeight="1">
      <c r="A741" s="9"/>
      <c r="B741" s="5">
        <v>1</v>
      </c>
      <c r="C741" s="2"/>
      <c r="D741" s="5">
        <v>0</v>
      </c>
      <c r="E741" s="11">
        <v>2160699</v>
      </c>
      <c r="F741" s="10">
        <v>216</v>
      </c>
      <c r="G741" s="10">
        <v>21606</v>
      </c>
      <c r="H741" s="10">
        <v>2160699</v>
      </c>
      <c r="I741" s="10"/>
      <c r="J741" s="22"/>
      <c r="K741" s="42"/>
      <c r="L741" s="24"/>
      <c r="M741" s="43" t="s">
        <v>131</v>
      </c>
      <c r="N741" s="26"/>
      <c r="O741" s="26"/>
      <c r="P741" s="384"/>
      <c r="Q741" s="384"/>
      <c r="R741" s="26"/>
      <c r="S741" s="26"/>
      <c r="T741" s="38"/>
      <c r="V741" s="9" t="s">
        <v>98</v>
      </c>
      <c r="W741" s="9">
        <v>0</v>
      </c>
    </row>
    <row r="742" spans="1:23" ht="21" customHeight="1">
      <c r="A742" s="9"/>
      <c r="B742" s="5"/>
      <c r="C742" s="2"/>
      <c r="D742" s="5"/>
      <c r="F742" s="10"/>
      <c r="G742" s="10"/>
      <c r="H742" s="10"/>
      <c r="I742" s="10"/>
      <c r="J742" s="22"/>
      <c r="K742" s="42"/>
      <c r="L742" s="24"/>
      <c r="M742" s="43" t="s">
        <v>132</v>
      </c>
      <c r="N742" s="26">
        <v>188</v>
      </c>
      <c r="O742" s="26"/>
      <c r="P742" s="384"/>
      <c r="Q742" s="384"/>
      <c r="R742" s="26"/>
      <c r="S742" s="26"/>
      <c r="T742" s="38"/>
      <c r="V742" s="9" t="s">
        <v>100</v>
      </c>
      <c r="W742" s="9">
        <v>188</v>
      </c>
    </row>
    <row r="743" spans="1:23" ht="21" customHeight="1">
      <c r="A743" s="9"/>
      <c r="B743" s="5"/>
      <c r="C743" s="2"/>
      <c r="D743" s="5"/>
      <c r="F743" s="10"/>
      <c r="G743" s="10"/>
      <c r="H743" s="10"/>
      <c r="I743" s="10"/>
      <c r="J743" s="22"/>
      <c r="K743" s="42"/>
      <c r="L743" s="46"/>
      <c r="M743" s="43" t="s">
        <v>1197</v>
      </c>
      <c r="N743" s="26">
        <v>25</v>
      </c>
      <c r="O743" s="26"/>
      <c r="P743" s="384"/>
      <c r="Q743" s="384"/>
      <c r="R743" s="26"/>
      <c r="S743" s="26"/>
      <c r="T743" s="38"/>
      <c r="V743" s="9" t="s">
        <v>1198</v>
      </c>
      <c r="W743" s="9">
        <v>25</v>
      </c>
    </row>
    <row r="744" spans="1:23" ht="21" customHeight="1">
      <c r="A744" s="9"/>
      <c r="B744" s="5">
        <v>1</v>
      </c>
      <c r="C744" s="2"/>
      <c r="D744" s="5">
        <v>0</v>
      </c>
      <c r="E744" s="11">
        <v>217</v>
      </c>
      <c r="F744" s="10">
        <v>217</v>
      </c>
      <c r="G744" s="10"/>
      <c r="H744" s="10"/>
      <c r="I744" s="10"/>
      <c r="J744" s="22"/>
      <c r="K744" s="23"/>
      <c r="L744" s="46"/>
      <c r="M744" s="30" t="s">
        <v>1199</v>
      </c>
      <c r="N744" s="26">
        <v>165</v>
      </c>
      <c r="O744" s="26"/>
      <c r="P744" s="384"/>
      <c r="Q744" s="384"/>
      <c r="R744" s="26"/>
      <c r="S744" s="26"/>
      <c r="T744" s="38"/>
      <c r="V744" s="9" t="s">
        <v>1200</v>
      </c>
      <c r="W744" s="9">
        <v>165</v>
      </c>
    </row>
    <row r="745" spans="1:23" ht="21" customHeight="1">
      <c r="A745" s="9"/>
      <c r="B745" s="5">
        <v>1</v>
      </c>
      <c r="C745" s="2"/>
      <c r="D745" s="5">
        <v>0</v>
      </c>
      <c r="E745" s="11">
        <v>21703</v>
      </c>
      <c r="F745" s="10"/>
      <c r="G745" s="10">
        <v>21703</v>
      </c>
      <c r="H745" s="10"/>
      <c r="I745" s="10"/>
      <c r="J745" s="22"/>
      <c r="K745" s="23"/>
      <c r="L745" s="24"/>
      <c r="M745" s="30" t="s">
        <v>1201</v>
      </c>
      <c r="N745" s="26">
        <v>260</v>
      </c>
      <c r="O745" s="26"/>
      <c r="P745" s="384"/>
      <c r="Q745" s="384"/>
      <c r="R745" s="26"/>
      <c r="S745" s="26"/>
      <c r="T745" s="38"/>
      <c r="V745" s="9" t="s">
        <v>1202</v>
      </c>
      <c r="W745" s="9">
        <v>260</v>
      </c>
    </row>
    <row r="746" spans="1:23" ht="21" customHeight="1">
      <c r="A746" s="9"/>
      <c r="B746" s="5"/>
      <c r="C746" s="2"/>
      <c r="D746" s="5"/>
      <c r="F746" s="10"/>
      <c r="G746" s="10"/>
      <c r="H746" s="10"/>
      <c r="I746" s="10"/>
      <c r="J746" s="22"/>
      <c r="K746" s="74"/>
      <c r="L746" s="24"/>
      <c r="M746" s="39" t="s">
        <v>1203</v>
      </c>
      <c r="N746" s="26"/>
      <c r="O746" s="26"/>
      <c r="P746" s="384"/>
      <c r="Q746" s="384"/>
      <c r="R746" s="26"/>
      <c r="S746" s="26"/>
      <c r="T746" s="38"/>
      <c r="V746" s="9" t="s">
        <v>1204</v>
      </c>
      <c r="W746" s="9">
        <v>0</v>
      </c>
    </row>
    <row r="747" spans="1:23" ht="21" customHeight="1">
      <c r="A747" s="9"/>
      <c r="B747" s="5"/>
      <c r="C747" s="2"/>
      <c r="D747" s="5"/>
      <c r="F747" s="10"/>
      <c r="G747" s="10"/>
      <c r="H747" s="10"/>
      <c r="I747" s="10"/>
      <c r="J747" s="22"/>
      <c r="K747" s="74"/>
      <c r="L747" s="24"/>
      <c r="M747" s="39" t="s">
        <v>1205</v>
      </c>
      <c r="N747" s="26"/>
      <c r="O747" s="26"/>
      <c r="P747" s="384"/>
      <c r="Q747" s="384"/>
      <c r="R747" s="26"/>
      <c r="S747" s="26"/>
      <c r="T747" s="38"/>
      <c r="V747" s="9" t="s">
        <v>1206</v>
      </c>
      <c r="W747" s="9">
        <v>0</v>
      </c>
    </row>
    <row r="748" spans="1:23" ht="21" customHeight="1">
      <c r="A748" s="9"/>
      <c r="B748" s="5">
        <v>1</v>
      </c>
      <c r="C748" s="2"/>
      <c r="D748" s="5">
        <v>0</v>
      </c>
      <c r="E748" s="11">
        <v>2170399</v>
      </c>
      <c r="F748" s="10">
        <v>217</v>
      </c>
      <c r="G748" s="10">
        <v>21703</v>
      </c>
      <c r="H748" s="10">
        <v>2170399</v>
      </c>
      <c r="I748" s="10"/>
      <c r="J748" s="22"/>
      <c r="K748" s="22"/>
      <c r="L748" s="24"/>
      <c r="M748" s="30" t="s">
        <v>1207</v>
      </c>
      <c r="N748" s="26">
        <v>2638</v>
      </c>
      <c r="O748" s="26"/>
      <c r="P748" s="384"/>
      <c r="Q748" s="384"/>
      <c r="R748" s="26"/>
      <c r="S748" s="26"/>
      <c r="T748" s="38"/>
      <c r="V748" s="9" t="s">
        <v>1208</v>
      </c>
      <c r="W748" s="9">
        <v>2638</v>
      </c>
    </row>
    <row r="749" spans="1:23" ht="21" customHeight="1">
      <c r="A749" s="9"/>
      <c r="B749" s="5">
        <v>1</v>
      </c>
      <c r="C749" s="2"/>
      <c r="D749" s="5">
        <v>0</v>
      </c>
      <c r="E749" s="11">
        <v>21799</v>
      </c>
      <c r="F749" s="10"/>
      <c r="G749" s="10">
        <v>21799</v>
      </c>
      <c r="H749" s="10"/>
      <c r="I749" s="10"/>
      <c r="J749" s="22"/>
      <c r="K749" s="23"/>
      <c r="L749" s="24"/>
      <c r="M749" s="30" t="s">
        <v>146</v>
      </c>
      <c r="N749" s="26"/>
      <c r="O749" s="26"/>
      <c r="P749" s="384"/>
      <c r="Q749" s="384"/>
      <c r="R749" s="26"/>
      <c r="S749" s="26"/>
      <c r="T749" s="38"/>
      <c r="V749" s="9" t="s">
        <v>116</v>
      </c>
      <c r="W749" s="9">
        <v>0</v>
      </c>
    </row>
    <row r="750" spans="1:23" ht="21" customHeight="1">
      <c r="A750" s="9"/>
      <c r="B750" s="5">
        <v>1</v>
      </c>
      <c r="C750" s="2"/>
      <c r="D750" s="5">
        <v>0</v>
      </c>
      <c r="E750" s="11">
        <v>2179901</v>
      </c>
      <c r="F750" s="10">
        <v>217</v>
      </c>
      <c r="G750" s="10">
        <v>21799</v>
      </c>
      <c r="H750" s="10">
        <v>2179901</v>
      </c>
      <c r="I750" s="10"/>
      <c r="J750" s="22"/>
      <c r="K750" s="22"/>
      <c r="L750" s="24"/>
      <c r="M750" s="30" t="s">
        <v>1209</v>
      </c>
      <c r="N750" s="26">
        <v>276</v>
      </c>
      <c r="O750" s="26"/>
      <c r="P750" s="384"/>
      <c r="Q750" s="384"/>
      <c r="R750" s="26"/>
      <c r="S750" s="26"/>
      <c r="T750" s="38"/>
      <c r="V750" s="9" t="s">
        <v>1210</v>
      </c>
      <c r="W750" s="9">
        <v>276</v>
      </c>
    </row>
    <row r="751" spans="1:23" ht="21" customHeight="1">
      <c r="A751" s="9"/>
      <c r="B751" s="5">
        <v>1</v>
      </c>
      <c r="C751" s="2"/>
      <c r="D751" s="5">
        <v>0</v>
      </c>
      <c r="E751" s="11">
        <v>219</v>
      </c>
      <c r="F751" s="10">
        <v>219</v>
      </c>
      <c r="G751" s="10"/>
      <c r="H751" s="10"/>
      <c r="I751" s="10"/>
      <c r="J751" s="22"/>
      <c r="K751" s="23"/>
      <c r="L751" s="24"/>
      <c r="M751" s="30" t="s">
        <v>1211</v>
      </c>
      <c r="N751" s="26">
        <f>SUM(N752:N758)</f>
        <v>2781</v>
      </c>
      <c r="O751" s="26"/>
      <c r="P751" s="384"/>
      <c r="Q751" s="384"/>
      <c r="R751" s="26"/>
      <c r="S751" s="26"/>
      <c r="T751" s="38"/>
      <c r="V751" s="9" t="s">
        <v>1212</v>
      </c>
      <c r="W751" s="9">
        <v>2781</v>
      </c>
    </row>
    <row r="752" spans="1:23" ht="21" customHeight="1">
      <c r="A752" s="9"/>
      <c r="B752" s="5">
        <v>1</v>
      </c>
      <c r="C752" s="2"/>
      <c r="D752" s="5">
        <v>0</v>
      </c>
      <c r="E752" s="11">
        <v>220</v>
      </c>
      <c r="F752" s="10">
        <v>220</v>
      </c>
      <c r="G752" s="10"/>
      <c r="H752" s="10"/>
      <c r="I752" s="10"/>
      <c r="J752" s="22"/>
      <c r="K752" s="23"/>
      <c r="L752" s="24"/>
      <c r="M752" s="30" t="s">
        <v>131</v>
      </c>
      <c r="N752" s="26"/>
      <c r="O752" s="26"/>
      <c r="P752" s="384"/>
      <c r="Q752" s="384"/>
      <c r="R752" s="26"/>
      <c r="S752" s="26"/>
      <c r="T752" s="38"/>
      <c r="V752" s="9" t="s">
        <v>98</v>
      </c>
      <c r="W752" s="9">
        <v>0</v>
      </c>
    </row>
    <row r="753" spans="1:23" ht="21" customHeight="1">
      <c r="A753" s="9"/>
      <c r="B753" s="5">
        <v>1</v>
      </c>
      <c r="C753" s="2"/>
      <c r="D753" s="5">
        <v>0</v>
      </c>
      <c r="E753" s="11">
        <v>22001</v>
      </c>
      <c r="F753" s="10"/>
      <c r="G753" s="10">
        <v>22001</v>
      </c>
      <c r="H753" s="10"/>
      <c r="I753" s="10"/>
      <c r="J753" s="22"/>
      <c r="K753" s="23"/>
      <c r="L753" s="24"/>
      <c r="M753" s="30" t="s">
        <v>132</v>
      </c>
      <c r="N753" s="26"/>
      <c r="O753" s="26"/>
      <c r="P753" s="384"/>
      <c r="Q753" s="384"/>
      <c r="R753" s="26"/>
      <c r="S753" s="26"/>
      <c r="T753" s="38"/>
      <c r="V753" s="9" t="s">
        <v>100</v>
      </c>
      <c r="W753" s="9">
        <v>0</v>
      </c>
    </row>
    <row r="754" spans="1:23" ht="21" customHeight="1">
      <c r="A754" s="9"/>
      <c r="B754" s="5">
        <v>1</v>
      </c>
      <c r="C754" s="2"/>
      <c r="D754" s="5">
        <v>0</v>
      </c>
      <c r="E754" s="11">
        <v>2200101</v>
      </c>
      <c r="F754" s="10">
        <v>220</v>
      </c>
      <c r="G754" s="10">
        <v>22001</v>
      </c>
      <c r="H754" s="10">
        <v>2200101</v>
      </c>
      <c r="I754" s="10"/>
      <c r="J754" s="22"/>
      <c r="K754" s="23"/>
      <c r="L754" s="24"/>
      <c r="M754" s="30" t="s">
        <v>1213</v>
      </c>
      <c r="N754" s="26">
        <v>2781</v>
      </c>
      <c r="O754" s="26"/>
      <c r="P754" s="384"/>
      <c r="Q754" s="384"/>
      <c r="R754" s="26"/>
      <c r="S754" s="26"/>
      <c r="T754" s="38"/>
      <c r="V754" s="9" t="s">
        <v>1214</v>
      </c>
      <c r="W754" s="9">
        <v>2781</v>
      </c>
    </row>
    <row r="755" spans="1:24" ht="21" customHeight="1">
      <c r="A755" s="9"/>
      <c r="B755" s="5">
        <v>1</v>
      </c>
      <c r="C755" s="2"/>
      <c r="D755" s="5">
        <v>0</v>
      </c>
      <c r="E755" s="11">
        <v>2200102</v>
      </c>
      <c r="F755" s="10">
        <v>220</v>
      </c>
      <c r="G755" s="10">
        <v>22001</v>
      </c>
      <c r="H755" s="10">
        <v>2200102</v>
      </c>
      <c r="I755" s="10"/>
      <c r="J755" s="22"/>
      <c r="K755" s="23"/>
      <c r="L755" s="24"/>
      <c r="M755" s="30" t="s">
        <v>1215</v>
      </c>
      <c r="N755" s="26"/>
      <c r="O755" s="26"/>
      <c r="P755" s="384"/>
      <c r="Q755" s="384"/>
      <c r="R755" s="26"/>
      <c r="S755" s="26"/>
      <c r="T755" s="38"/>
      <c r="V755" s="9" t="s">
        <v>1216</v>
      </c>
      <c r="W755" s="9">
        <v>0</v>
      </c>
      <c r="X755" s="40"/>
    </row>
    <row r="756" spans="1:23" ht="21" customHeight="1">
      <c r="A756" s="9"/>
      <c r="B756" s="5">
        <v>1</v>
      </c>
      <c r="C756" s="2"/>
      <c r="D756" s="5">
        <v>0</v>
      </c>
      <c r="E756" s="11">
        <v>2200103</v>
      </c>
      <c r="F756" s="10">
        <v>220</v>
      </c>
      <c r="G756" s="10">
        <v>22001</v>
      </c>
      <c r="H756" s="10">
        <v>2200103</v>
      </c>
      <c r="I756" s="10"/>
      <c r="J756" s="22"/>
      <c r="K756" s="23"/>
      <c r="L756" s="24"/>
      <c r="M756" s="30" t="s">
        <v>1217</v>
      </c>
      <c r="N756" s="26"/>
      <c r="O756" s="26"/>
      <c r="P756" s="384"/>
      <c r="Q756" s="384"/>
      <c r="R756" s="26"/>
      <c r="S756" s="26"/>
      <c r="T756" s="38"/>
      <c r="V756" s="9" t="s">
        <v>1218</v>
      </c>
      <c r="W756" s="9">
        <v>0</v>
      </c>
    </row>
    <row r="757" spans="1:23" ht="21" customHeight="1">
      <c r="A757" s="9"/>
      <c r="B757" s="5">
        <v>1</v>
      </c>
      <c r="C757" s="2"/>
      <c r="D757" s="5">
        <v>0</v>
      </c>
      <c r="E757" s="11">
        <v>2200105</v>
      </c>
      <c r="F757" s="10">
        <v>220</v>
      </c>
      <c r="G757" s="10">
        <v>22001</v>
      </c>
      <c r="H757" s="10">
        <v>2200105</v>
      </c>
      <c r="I757" s="10"/>
      <c r="J757" s="22"/>
      <c r="K757" s="23"/>
      <c r="L757" s="24"/>
      <c r="M757" s="30" t="s">
        <v>146</v>
      </c>
      <c r="N757" s="26"/>
      <c r="O757" s="26"/>
      <c r="P757" s="384"/>
      <c r="Q757" s="384"/>
      <c r="R757" s="26"/>
      <c r="S757" s="26"/>
      <c r="T757" s="38"/>
      <c r="V757" s="9" t="s">
        <v>116</v>
      </c>
      <c r="W757" s="9">
        <v>0</v>
      </c>
    </row>
    <row r="758" spans="1:23" ht="21" customHeight="1">
      <c r="A758" s="9"/>
      <c r="B758" s="5">
        <v>1</v>
      </c>
      <c r="C758" s="2"/>
      <c r="D758" s="5">
        <v>0</v>
      </c>
      <c r="E758" s="11">
        <v>2200106</v>
      </c>
      <c r="F758" s="10">
        <v>220</v>
      </c>
      <c r="G758" s="10">
        <v>22001</v>
      </c>
      <c r="H758" s="10">
        <v>2200106</v>
      </c>
      <c r="I758" s="10"/>
      <c r="J758" s="22"/>
      <c r="K758" s="23"/>
      <c r="L758" s="24"/>
      <c r="M758" s="30" t="s">
        <v>1219</v>
      </c>
      <c r="N758" s="26"/>
      <c r="O758" s="26"/>
      <c r="P758" s="384"/>
      <c r="Q758" s="384"/>
      <c r="R758" s="26"/>
      <c r="S758" s="26"/>
      <c r="T758" s="38"/>
      <c r="V758" s="9" t="s">
        <v>1220</v>
      </c>
      <c r="W758" s="9">
        <v>0</v>
      </c>
    </row>
    <row r="759" spans="1:23" ht="21" customHeight="1">
      <c r="A759" s="9"/>
      <c r="B759" s="5">
        <v>1</v>
      </c>
      <c r="C759" s="2"/>
      <c r="D759" s="5">
        <v>0</v>
      </c>
      <c r="E759" s="11">
        <v>2200107</v>
      </c>
      <c r="F759" s="10">
        <v>220</v>
      </c>
      <c r="G759" s="10">
        <v>22001</v>
      </c>
      <c r="H759" s="10">
        <v>2200107</v>
      </c>
      <c r="I759" s="10"/>
      <c r="J759" s="22"/>
      <c r="K759" s="23"/>
      <c r="L759" s="24"/>
      <c r="M759" s="30" t="s">
        <v>1221</v>
      </c>
      <c r="N759" s="26">
        <f>SUM(N760:N766)</f>
        <v>401</v>
      </c>
      <c r="O759" s="26"/>
      <c r="P759" s="384"/>
      <c r="Q759" s="384"/>
      <c r="R759" s="26"/>
      <c r="S759" s="26"/>
      <c r="T759" s="38"/>
      <c r="V759" s="9" t="s">
        <v>1222</v>
      </c>
      <c r="W759" s="9">
        <v>401</v>
      </c>
    </row>
    <row r="760" spans="1:23" ht="21" customHeight="1">
      <c r="A760" s="9"/>
      <c r="B760" s="5">
        <v>1</v>
      </c>
      <c r="C760" s="2"/>
      <c r="D760" s="5">
        <v>0</v>
      </c>
      <c r="E760" s="11">
        <v>2200108</v>
      </c>
      <c r="F760" s="10">
        <v>220</v>
      </c>
      <c r="G760" s="10">
        <v>22001</v>
      </c>
      <c r="H760" s="10">
        <v>2200108</v>
      </c>
      <c r="I760" s="10"/>
      <c r="J760" s="22"/>
      <c r="K760" s="23"/>
      <c r="L760" s="24"/>
      <c r="M760" s="30" t="s">
        <v>131</v>
      </c>
      <c r="N760" s="26"/>
      <c r="O760" s="26"/>
      <c r="P760" s="384"/>
      <c r="Q760" s="384"/>
      <c r="R760" s="26"/>
      <c r="S760" s="26"/>
      <c r="T760" s="38"/>
      <c r="V760" s="9" t="s">
        <v>98</v>
      </c>
      <c r="W760" s="9">
        <v>0</v>
      </c>
    </row>
    <row r="761" spans="1:23" ht="21" customHeight="1">
      <c r="A761" s="9"/>
      <c r="B761" s="5">
        <v>1</v>
      </c>
      <c r="C761" s="2"/>
      <c r="D761" s="5">
        <v>0</v>
      </c>
      <c r="E761" s="11">
        <v>2200113</v>
      </c>
      <c r="F761" s="10">
        <v>220</v>
      </c>
      <c r="G761" s="10">
        <v>22001</v>
      </c>
      <c r="H761" s="10">
        <v>2200113</v>
      </c>
      <c r="I761" s="10"/>
      <c r="J761" s="22"/>
      <c r="K761" s="23"/>
      <c r="L761" s="24"/>
      <c r="M761" s="30" t="s">
        <v>1223</v>
      </c>
      <c r="N761" s="26"/>
      <c r="O761" s="26"/>
      <c r="P761" s="384"/>
      <c r="Q761" s="384"/>
      <c r="R761" s="26"/>
      <c r="S761" s="26"/>
      <c r="T761" s="38"/>
      <c r="V761" s="9" t="s">
        <v>1224</v>
      </c>
      <c r="W761" s="9">
        <v>0</v>
      </c>
    </row>
    <row r="762" spans="1:23" ht="21" customHeight="1">
      <c r="A762" s="9"/>
      <c r="B762" s="5"/>
      <c r="C762" s="2"/>
      <c r="D762" s="5"/>
      <c r="F762" s="10"/>
      <c r="G762" s="10"/>
      <c r="H762" s="10"/>
      <c r="I762" s="10"/>
      <c r="J762" s="22"/>
      <c r="K762" s="23"/>
      <c r="L762" s="24"/>
      <c r="M762" s="30" t="s">
        <v>1225</v>
      </c>
      <c r="N762" s="26">
        <v>371</v>
      </c>
      <c r="O762" s="26"/>
      <c r="P762" s="384"/>
      <c r="Q762" s="384"/>
      <c r="R762" s="26"/>
      <c r="S762" s="26"/>
      <c r="T762" s="38"/>
      <c r="V762" s="9" t="s">
        <v>1226</v>
      </c>
      <c r="W762" s="9">
        <v>371</v>
      </c>
    </row>
    <row r="763" spans="1:23" ht="21" customHeight="1">
      <c r="A763" s="9"/>
      <c r="B763" s="5">
        <v>1</v>
      </c>
      <c r="C763" s="2"/>
      <c r="D763" s="5">
        <v>0</v>
      </c>
      <c r="E763" s="11">
        <v>2200150</v>
      </c>
      <c r="F763" s="10">
        <v>220</v>
      </c>
      <c r="G763" s="10">
        <v>22001</v>
      </c>
      <c r="H763" s="10">
        <v>2200150</v>
      </c>
      <c r="I763" s="10"/>
      <c r="J763" s="22"/>
      <c r="K763" s="23"/>
      <c r="L763" s="24"/>
      <c r="M763" s="30" t="s">
        <v>1227</v>
      </c>
      <c r="N763" s="26"/>
      <c r="O763" s="26"/>
      <c r="P763" s="384"/>
      <c r="Q763" s="384"/>
      <c r="R763" s="26"/>
      <c r="S763" s="26"/>
      <c r="T763" s="38"/>
      <c r="V763" s="9" t="s">
        <v>1228</v>
      </c>
      <c r="W763" s="9">
        <v>0</v>
      </c>
    </row>
    <row r="764" spans="1:23" ht="21" customHeight="1">
      <c r="A764" s="9"/>
      <c r="B764" s="5"/>
      <c r="C764" s="2"/>
      <c r="D764" s="5"/>
      <c r="F764" s="10"/>
      <c r="G764" s="10"/>
      <c r="H764" s="10"/>
      <c r="I764" s="10"/>
      <c r="J764" s="22"/>
      <c r="K764" s="23"/>
      <c r="L764" s="24"/>
      <c r="M764" s="30" t="s">
        <v>1229</v>
      </c>
      <c r="N764" s="26">
        <v>2</v>
      </c>
      <c r="O764" s="26"/>
      <c r="P764" s="384"/>
      <c r="Q764" s="384"/>
      <c r="R764" s="26"/>
      <c r="S764" s="26"/>
      <c r="T764" s="38"/>
      <c r="V764" s="9" t="s">
        <v>1230</v>
      </c>
      <c r="W764" s="9">
        <v>2</v>
      </c>
    </row>
    <row r="765" spans="1:23" ht="21" customHeight="1">
      <c r="A765" s="9"/>
      <c r="B765" s="5"/>
      <c r="C765" s="2"/>
      <c r="D765" s="5"/>
      <c r="F765" s="10"/>
      <c r="G765" s="10"/>
      <c r="H765" s="10"/>
      <c r="I765" s="10"/>
      <c r="J765" s="22"/>
      <c r="K765" s="23"/>
      <c r="L765" s="24"/>
      <c r="M765" s="30" t="s">
        <v>1231</v>
      </c>
      <c r="N765" s="26">
        <v>28</v>
      </c>
      <c r="O765" s="26"/>
      <c r="P765" s="384"/>
      <c r="Q765" s="384"/>
      <c r="R765" s="26"/>
      <c r="S765" s="26"/>
      <c r="T765" s="38"/>
      <c r="V765" s="9" t="s">
        <v>1232</v>
      </c>
      <c r="W765" s="9">
        <v>28</v>
      </c>
    </row>
    <row r="766" spans="1:23" ht="21" customHeight="1">
      <c r="A766" s="9"/>
      <c r="B766" s="5">
        <v>1</v>
      </c>
      <c r="C766" s="2"/>
      <c r="D766" s="5">
        <v>0</v>
      </c>
      <c r="E766" s="11">
        <v>22002</v>
      </c>
      <c r="F766" s="10"/>
      <c r="G766" s="10">
        <v>22002</v>
      </c>
      <c r="H766" s="10"/>
      <c r="I766" s="10"/>
      <c r="J766" s="22"/>
      <c r="K766" s="23"/>
      <c r="L766" s="24"/>
      <c r="M766" s="30" t="s">
        <v>1233</v>
      </c>
      <c r="N766" s="26"/>
      <c r="O766" s="26"/>
      <c r="P766" s="384"/>
      <c r="Q766" s="384"/>
      <c r="R766" s="26"/>
      <c r="S766" s="26"/>
      <c r="T766" s="38"/>
      <c r="V766" s="9" t="s">
        <v>1234</v>
      </c>
      <c r="W766" s="9">
        <v>0</v>
      </c>
    </row>
    <row r="767" spans="1:23" ht="21" customHeight="1">
      <c r="A767" s="9"/>
      <c r="B767" s="5">
        <v>1</v>
      </c>
      <c r="C767" s="2"/>
      <c r="D767" s="5"/>
      <c r="E767" s="10">
        <v>2200201</v>
      </c>
      <c r="F767" s="10">
        <v>220</v>
      </c>
      <c r="G767" s="10">
        <v>22002</v>
      </c>
      <c r="H767" s="10">
        <v>2200201</v>
      </c>
      <c r="I767" s="10" t="s">
        <v>249</v>
      </c>
      <c r="J767" s="22"/>
      <c r="K767" s="75"/>
      <c r="L767" s="24"/>
      <c r="M767" s="30" t="s">
        <v>1235</v>
      </c>
      <c r="N767" s="26">
        <f>SUM(N768:N776)</f>
        <v>1415</v>
      </c>
      <c r="O767" s="26"/>
      <c r="P767" s="384"/>
      <c r="Q767" s="384"/>
      <c r="R767" s="26"/>
      <c r="S767" s="26"/>
      <c r="T767" s="38"/>
      <c r="V767" s="9" t="s">
        <v>1236</v>
      </c>
      <c r="W767" s="9">
        <v>1415</v>
      </c>
    </row>
    <row r="768" spans="1:23" ht="21" customHeight="1">
      <c r="A768" s="9"/>
      <c r="B768" s="5"/>
      <c r="C768" s="2"/>
      <c r="D768" s="5"/>
      <c r="E768" s="10"/>
      <c r="F768" s="10"/>
      <c r="G768" s="10"/>
      <c r="H768" s="10"/>
      <c r="I768" s="10"/>
      <c r="J768" s="22"/>
      <c r="K768" s="75"/>
      <c r="L768" s="24"/>
      <c r="M768" s="30" t="s">
        <v>1097</v>
      </c>
      <c r="N768" s="26">
        <v>406</v>
      </c>
      <c r="O768" s="26"/>
      <c r="P768" s="384"/>
      <c r="Q768" s="384"/>
      <c r="R768" s="26"/>
      <c r="S768" s="26"/>
      <c r="T768" s="38"/>
      <c r="V768" s="9" t="s">
        <v>98</v>
      </c>
      <c r="W768" s="9">
        <v>406</v>
      </c>
    </row>
    <row r="769" spans="1:23" ht="21" customHeight="1">
      <c r="A769" s="9"/>
      <c r="B769" s="5"/>
      <c r="C769" s="2"/>
      <c r="D769" s="5"/>
      <c r="E769" s="10"/>
      <c r="F769" s="10"/>
      <c r="G769" s="10"/>
      <c r="H769" s="10"/>
      <c r="I769" s="10"/>
      <c r="J769" s="22"/>
      <c r="K769" s="75"/>
      <c r="L769" s="24"/>
      <c r="M769" s="30" t="s">
        <v>133</v>
      </c>
      <c r="N769" s="26">
        <v>176</v>
      </c>
      <c r="O769" s="26"/>
      <c r="P769" s="384"/>
      <c r="Q769" s="384"/>
      <c r="R769" s="26"/>
      <c r="S769" s="26"/>
      <c r="T769" s="38"/>
      <c r="V769" s="9" t="s">
        <v>102</v>
      </c>
      <c r="W769" s="9">
        <v>176</v>
      </c>
    </row>
    <row r="770" spans="1:23" ht="21" customHeight="1">
      <c r="A770" s="9"/>
      <c r="B770" s="5"/>
      <c r="C770" s="2"/>
      <c r="D770" s="5"/>
      <c r="E770" s="10"/>
      <c r="F770" s="10"/>
      <c r="G770" s="10"/>
      <c r="H770" s="10"/>
      <c r="I770" s="10"/>
      <c r="J770" s="22"/>
      <c r="K770" s="75"/>
      <c r="L770" s="24"/>
      <c r="M770" s="30" t="s">
        <v>1237</v>
      </c>
      <c r="N770" s="26">
        <v>471</v>
      </c>
      <c r="O770" s="26"/>
      <c r="P770" s="384"/>
      <c r="Q770" s="384"/>
      <c r="R770" s="26"/>
      <c r="S770" s="26"/>
      <c r="T770" s="38"/>
      <c r="V770" s="9" t="s">
        <v>1238</v>
      </c>
      <c r="W770" s="9">
        <v>471</v>
      </c>
    </row>
    <row r="771" spans="1:23" ht="21" customHeight="1">
      <c r="A771" s="9"/>
      <c r="B771" s="5"/>
      <c r="C771" s="2"/>
      <c r="D771" s="5"/>
      <c r="E771" s="10"/>
      <c r="F771" s="10"/>
      <c r="G771" s="10"/>
      <c r="H771" s="10"/>
      <c r="I771" s="10"/>
      <c r="J771" s="22"/>
      <c r="K771" s="75"/>
      <c r="L771" s="24"/>
      <c r="M771" s="30" t="s">
        <v>1239</v>
      </c>
      <c r="N771" s="26">
        <v>80</v>
      </c>
      <c r="O771" s="26"/>
      <c r="P771" s="384"/>
      <c r="Q771" s="384"/>
      <c r="R771" s="26"/>
      <c r="S771" s="26"/>
      <c r="T771" s="38"/>
      <c r="V771" s="9" t="s">
        <v>1240</v>
      </c>
      <c r="W771" s="9">
        <v>80</v>
      </c>
    </row>
    <row r="772" spans="1:23" ht="21" customHeight="1">
      <c r="A772" s="9"/>
      <c r="B772" s="5"/>
      <c r="C772" s="2"/>
      <c r="D772" s="5"/>
      <c r="E772" s="10"/>
      <c r="F772" s="10"/>
      <c r="G772" s="10"/>
      <c r="H772" s="10"/>
      <c r="I772" s="10"/>
      <c r="J772" s="22"/>
      <c r="K772" s="75"/>
      <c r="L772" s="24"/>
      <c r="M772" s="30" t="s">
        <v>1241</v>
      </c>
      <c r="N772" s="26">
        <v>45</v>
      </c>
      <c r="O772" s="26"/>
      <c r="P772" s="384"/>
      <c r="Q772" s="384"/>
      <c r="R772" s="26"/>
      <c r="S772" s="26"/>
      <c r="T772" s="38"/>
      <c r="V772" s="9" t="s">
        <v>1242</v>
      </c>
      <c r="W772" s="9">
        <v>45</v>
      </c>
    </row>
    <row r="773" spans="1:23" ht="21" customHeight="1">
      <c r="A773" s="9"/>
      <c r="B773" s="5"/>
      <c r="C773" s="2"/>
      <c r="D773" s="5"/>
      <c r="E773" s="10"/>
      <c r="F773" s="10"/>
      <c r="G773" s="10"/>
      <c r="H773" s="10"/>
      <c r="I773" s="10"/>
      <c r="J773" s="22"/>
      <c r="K773" s="75"/>
      <c r="L773" s="24"/>
      <c r="M773" s="30" t="s">
        <v>1243</v>
      </c>
      <c r="N773" s="26">
        <v>60</v>
      </c>
      <c r="O773" s="26"/>
      <c r="P773" s="384"/>
      <c r="Q773" s="384"/>
      <c r="R773" s="26"/>
      <c r="S773" s="26"/>
      <c r="T773" s="38"/>
      <c r="V773" s="9" t="s">
        <v>1244</v>
      </c>
      <c r="W773" s="9">
        <v>60</v>
      </c>
    </row>
    <row r="774" spans="1:23" ht="21" customHeight="1">
      <c r="A774" s="9"/>
      <c r="B774" s="5"/>
      <c r="C774" s="2"/>
      <c r="D774" s="5"/>
      <c r="E774" s="10"/>
      <c r="F774" s="10"/>
      <c r="G774" s="10"/>
      <c r="H774" s="10"/>
      <c r="I774" s="10"/>
      <c r="J774" s="22"/>
      <c r="K774" s="75"/>
      <c r="L774" s="24"/>
      <c r="M774" s="30" t="s">
        <v>1245</v>
      </c>
      <c r="N774" s="26">
        <v>93</v>
      </c>
      <c r="O774" s="26"/>
      <c r="P774" s="384"/>
      <c r="Q774" s="384"/>
      <c r="R774" s="26"/>
      <c r="S774" s="26"/>
      <c r="T774" s="38"/>
      <c r="V774" s="9" t="s">
        <v>1246</v>
      </c>
      <c r="W774" s="9">
        <v>93</v>
      </c>
    </row>
    <row r="775" spans="1:23" ht="21" customHeight="1">
      <c r="A775" s="9"/>
      <c r="B775" s="5"/>
      <c r="C775" s="2"/>
      <c r="D775" s="5"/>
      <c r="E775" s="10"/>
      <c r="F775" s="10"/>
      <c r="G775" s="10"/>
      <c r="H775" s="10"/>
      <c r="I775" s="10"/>
      <c r="J775" s="22"/>
      <c r="K775" s="75"/>
      <c r="L775" s="24"/>
      <c r="M775" s="30" t="s">
        <v>1247</v>
      </c>
      <c r="N775" s="26">
        <v>59</v>
      </c>
      <c r="O775" s="26"/>
      <c r="P775" s="384"/>
      <c r="Q775" s="384"/>
      <c r="R775" s="26"/>
      <c r="S775" s="26"/>
      <c r="T775" s="38"/>
      <c r="V775" s="9" t="s">
        <v>1248</v>
      </c>
      <c r="W775" s="9">
        <v>59</v>
      </c>
    </row>
    <row r="776" spans="1:23" ht="21" customHeight="1">
      <c r="A776" s="9"/>
      <c r="B776" s="5">
        <v>1</v>
      </c>
      <c r="C776" s="2"/>
      <c r="D776" s="5">
        <v>0</v>
      </c>
      <c r="E776" s="11">
        <v>2200205</v>
      </c>
      <c r="F776" s="10">
        <v>220</v>
      </c>
      <c r="G776" s="10">
        <v>22002</v>
      </c>
      <c r="H776" s="10">
        <v>2200205</v>
      </c>
      <c r="I776" s="10"/>
      <c r="J776" s="22"/>
      <c r="K776" s="23"/>
      <c r="L776" s="24"/>
      <c r="M776" s="30" t="s">
        <v>1249</v>
      </c>
      <c r="N776" s="26">
        <v>25</v>
      </c>
      <c r="O776" s="26"/>
      <c r="P776" s="384"/>
      <c r="Q776" s="384"/>
      <c r="R776" s="26"/>
      <c r="S776" s="26"/>
      <c r="T776" s="38"/>
      <c r="V776" s="9" t="s">
        <v>1250</v>
      </c>
      <c r="W776" s="9">
        <v>25</v>
      </c>
    </row>
    <row r="777" spans="1:23" ht="21" customHeight="1">
      <c r="A777" s="9"/>
      <c r="B777" s="5">
        <v>1</v>
      </c>
      <c r="C777" s="2"/>
      <c r="D777" s="5">
        <v>0</v>
      </c>
      <c r="E777" s="11">
        <v>2200208</v>
      </c>
      <c r="F777" s="10">
        <v>220</v>
      </c>
      <c r="G777" s="10">
        <v>22002</v>
      </c>
      <c r="H777" s="10">
        <v>2200208</v>
      </c>
      <c r="I777" s="10"/>
      <c r="J777" s="22"/>
      <c r="K777" s="23"/>
      <c r="L777" s="24"/>
      <c r="M777" s="30" t="s">
        <v>1251</v>
      </c>
      <c r="N777" s="26">
        <f>N778</f>
        <v>689</v>
      </c>
      <c r="O777" s="26"/>
      <c r="P777" s="388"/>
      <c r="Q777" s="388"/>
      <c r="R777" s="26"/>
      <c r="S777" s="26"/>
      <c r="T777" s="38"/>
      <c r="V777" s="9" t="s">
        <v>1252</v>
      </c>
      <c r="W777" s="9">
        <v>689</v>
      </c>
    </row>
    <row r="778" spans="2:24" s="40" customFormat="1" ht="21" customHeight="1">
      <c r="B778" s="5">
        <v>1</v>
      </c>
      <c r="D778" s="47"/>
      <c r="E778" s="49">
        <v>2200218</v>
      </c>
      <c r="F778" s="49">
        <v>220</v>
      </c>
      <c r="G778" s="49">
        <v>22002</v>
      </c>
      <c r="H778" s="49">
        <v>2200218</v>
      </c>
      <c r="I778" s="49" t="s">
        <v>1253</v>
      </c>
      <c r="J778" s="54"/>
      <c r="K778" s="55"/>
      <c r="L778" s="24"/>
      <c r="M778" s="30" t="s">
        <v>1252</v>
      </c>
      <c r="N778" s="26">
        <v>689</v>
      </c>
      <c r="O778" s="26"/>
      <c r="P778" s="388"/>
      <c r="Q778" s="388"/>
      <c r="R778" s="26"/>
      <c r="S778" s="26"/>
      <c r="T778" s="38"/>
      <c r="V778" s="9"/>
      <c r="W778" s="9"/>
      <c r="X778"/>
    </row>
    <row r="779" spans="1:23" ht="21" customHeight="1">
      <c r="A779" s="9"/>
      <c r="B779" s="5">
        <v>1</v>
      </c>
      <c r="C779" s="2"/>
      <c r="D779" s="5">
        <v>0</v>
      </c>
      <c r="E779" s="11">
        <v>2200250</v>
      </c>
      <c r="F779" s="10">
        <v>220</v>
      </c>
      <c r="G779" s="10">
        <v>22002</v>
      </c>
      <c r="H779" s="10">
        <v>2200250</v>
      </c>
      <c r="I779" s="10"/>
      <c r="J779" s="22"/>
      <c r="K779" s="23"/>
      <c r="L779" s="24" t="s">
        <v>50</v>
      </c>
      <c r="M779" s="25" t="s">
        <v>47</v>
      </c>
      <c r="N779" s="26">
        <f>N780</f>
        <v>52747</v>
      </c>
      <c r="O779" s="26"/>
      <c r="P779" s="381"/>
      <c r="Q779" s="381"/>
      <c r="R779" s="26"/>
      <c r="S779" s="26"/>
      <c r="T779" s="38"/>
      <c r="V779" s="9" t="s">
        <v>1254</v>
      </c>
      <c r="W779" s="9">
        <v>52747</v>
      </c>
    </row>
    <row r="780" spans="1:23" ht="21" customHeight="1">
      <c r="A780" s="9"/>
      <c r="B780" s="5">
        <v>1</v>
      </c>
      <c r="C780" s="2"/>
      <c r="D780" s="5">
        <v>0</v>
      </c>
      <c r="E780" s="11">
        <v>2200299</v>
      </c>
      <c r="F780" s="10">
        <v>220</v>
      </c>
      <c r="G780" s="10">
        <v>22002</v>
      </c>
      <c r="H780" s="10">
        <v>2200299</v>
      </c>
      <c r="I780" s="10"/>
      <c r="J780" s="22"/>
      <c r="K780" s="23"/>
      <c r="L780" s="24"/>
      <c r="M780" s="25" t="s">
        <v>1255</v>
      </c>
      <c r="N780" s="26">
        <f>SUM(N781:N783)</f>
        <v>52747</v>
      </c>
      <c r="O780" s="26"/>
      <c r="P780" s="381"/>
      <c r="Q780" s="381"/>
      <c r="R780" s="26"/>
      <c r="S780" s="26"/>
      <c r="T780" s="38"/>
      <c r="V780" s="9" t="s">
        <v>1256</v>
      </c>
      <c r="W780" s="9">
        <v>52747</v>
      </c>
    </row>
    <row r="781" spans="1:23" ht="21" customHeight="1">
      <c r="A781" s="9"/>
      <c r="B781" s="5">
        <v>1</v>
      </c>
      <c r="C781" s="2"/>
      <c r="D781" s="5">
        <v>0</v>
      </c>
      <c r="E781" s="11">
        <v>22003</v>
      </c>
      <c r="F781" s="10"/>
      <c r="G781" s="10">
        <v>22003</v>
      </c>
      <c r="H781" s="10"/>
      <c r="I781" s="10"/>
      <c r="J781" s="22"/>
      <c r="K781" s="23"/>
      <c r="L781" s="24"/>
      <c r="M781" s="30" t="s">
        <v>1257</v>
      </c>
      <c r="N781" s="26">
        <v>47768</v>
      </c>
      <c r="O781" s="26"/>
      <c r="P781" s="384"/>
      <c r="Q781" s="384"/>
      <c r="R781" s="26"/>
      <c r="S781" s="26"/>
      <c r="T781" s="38"/>
      <c r="V781" s="9" t="s">
        <v>1258</v>
      </c>
      <c r="W781" s="9">
        <v>47768</v>
      </c>
    </row>
    <row r="782" spans="1:23" ht="21" customHeight="1">
      <c r="A782" s="9"/>
      <c r="B782" s="5"/>
      <c r="C782" s="2"/>
      <c r="D782" s="5"/>
      <c r="F782" s="10"/>
      <c r="G782" s="10"/>
      <c r="H782" s="10"/>
      <c r="I782" s="10"/>
      <c r="J782" s="22"/>
      <c r="K782" s="23"/>
      <c r="L782" s="24"/>
      <c r="M782" s="30" t="s">
        <v>1259</v>
      </c>
      <c r="N782" s="26">
        <v>986</v>
      </c>
      <c r="O782" s="26"/>
      <c r="P782" s="384"/>
      <c r="Q782" s="384"/>
      <c r="R782" s="26"/>
      <c r="S782" s="26"/>
      <c r="T782" s="38"/>
      <c r="V782" s="9" t="s">
        <v>1260</v>
      </c>
      <c r="W782" s="9">
        <v>986</v>
      </c>
    </row>
    <row r="783" spans="1:23" ht="21" customHeight="1">
      <c r="A783" s="9"/>
      <c r="B783" s="5">
        <v>1</v>
      </c>
      <c r="C783" s="2"/>
      <c r="D783" s="5">
        <v>0</v>
      </c>
      <c r="E783" s="11">
        <v>2200301</v>
      </c>
      <c r="F783" s="10">
        <v>220</v>
      </c>
      <c r="G783" s="10">
        <v>22003</v>
      </c>
      <c r="H783" s="10">
        <v>2200301</v>
      </c>
      <c r="I783" s="10"/>
      <c r="J783" s="22"/>
      <c r="K783" s="23"/>
      <c r="L783" s="24"/>
      <c r="M783" s="30" t="s">
        <v>1261</v>
      </c>
      <c r="N783" s="26">
        <v>3993</v>
      </c>
      <c r="O783" s="26"/>
      <c r="P783" s="384"/>
      <c r="Q783" s="384"/>
      <c r="R783" s="26"/>
      <c r="S783" s="26"/>
      <c r="T783" s="38"/>
      <c r="V783" s="9" t="s">
        <v>1262</v>
      </c>
      <c r="W783" s="9">
        <v>3993</v>
      </c>
    </row>
    <row r="784" spans="1:23" ht="21" customHeight="1">
      <c r="A784" s="9"/>
      <c r="B784" s="5">
        <v>1</v>
      </c>
      <c r="C784" s="2"/>
      <c r="D784" s="5">
        <v>0</v>
      </c>
      <c r="E784" s="11">
        <v>2200302</v>
      </c>
      <c r="F784" s="10">
        <v>220</v>
      </c>
      <c r="G784" s="10">
        <v>22003</v>
      </c>
      <c r="H784" s="10">
        <v>2200302</v>
      </c>
      <c r="I784" s="10"/>
      <c r="J784" s="22"/>
      <c r="K784" s="23"/>
      <c r="L784" s="24" t="s">
        <v>52</v>
      </c>
      <c r="M784" s="25" t="s">
        <v>49</v>
      </c>
      <c r="N784" s="26">
        <f>N785+N792</f>
        <v>3390</v>
      </c>
      <c r="O784" s="26"/>
      <c r="P784" s="381"/>
      <c r="Q784" s="381"/>
      <c r="R784" s="26"/>
      <c r="S784" s="26"/>
      <c r="T784" s="38"/>
      <c r="V784" s="9" t="s">
        <v>1263</v>
      </c>
      <c r="W784" s="9">
        <v>3390</v>
      </c>
    </row>
    <row r="785" spans="1:23" ht="21" customHeight="1">
      <c r="A785" s="9"/>
      <c r="B785" s="5">
        <v>1</v>
      </c>
      <c r="C785" s="2"/>
      <c r="D785" s="5">
        <v>0</v>
      </c>
      <c r="E785" s="11">
        <v>2200304</v>
      </c>
      <c r="F785" s="10">
        <v>220</v>
      </c>
      <c r="G785" s="10">
        <v>22003</v>
      </c>
      <c r="H785" s="10">
        <v>2200304</v>
      </c>
      <c r="I785" s="10"/>
      <c r="J785" s="22"/>
      <c r="K785" s="23"/>
      <c r="L785" s="24"/>
      <c r="M785" s="25" t="s">
        <v>1264</v>
      </c>
      <c r="N785" s="26">
        <f>SUM(N786:N791)</f>
        <v>842</v>
      </c>
      <c r="O785" s="26"/>
      <c r="P785" s="381"/>
      <c r="Q785" s="381"/>
      <c r="R785" s="26"/>
      <c r="S785" s="26"/>
      <c r="T785" s="38"/>
      <c r="V785" s="9" t="s">
        <v>1265</v>
      </c>
      <c r="W785" s="9">
        <v>842</v>
      </c>
    </row>
    <row r="786" spans="1:23" ht="21" customHeight="1">
      <c r="A786" s="9"/>
      <c r="B786" s="5">
        <v>1</v>
      </c>
      <c r="C786" s="2"/>
      <c r="D786" s="5">
        <v>0</v>
      </c>
      <c r="E786" s="11">
        <v>2200305</v>
      </c>
      <c r="F786" s="10">
        <v>220</v>
      </c>
      <c r="G786" s="10">
        <v>22003</v>
      </c>
      <c r="H786" s="10">
        <v>2200305</v>
      </c>
      <c r="I786" s="10"/>
      <c r="J786" s="22"/>
      <c r="K786" s="23"/>
      <c r="L786" s="24"/>
      <c r="M786" s="30" t="s">
        <v>131</v>
      </c>
      <c r="N786" s="26">
        <v>660</v>
      </c>
      <c r="O786" s="26"/>
      <c r="P786" s="384"/>
      <c r="Q786" s="384"/>
      <c r="R786" s="26"/>
      <c r="S786" s="26"/>
      <c r="T786" s="38"/>
      <c r="V786" s="9" t="s">
        <v>98</v>
      </c>
      <c r="W786" s="9">
        <v>660</v>
      </c>
    </row>
    <row r="787" spans="1:23" ht="21" customHeight="1">
      <c r="A787" s="9"/>
      <c r="B787" s="5">
        <v>1</v>
      </c>
      <c r="C787" s="2"/>
      <c r="D787" s="5">
        <v>0</v>
      </c>
      <c r="E787" s="11">
        <v>2200306</v>
      </c>
      <c r="F787" s="10">
        <v>220</v>
      </c>
      <c r="G787" s="10">
        <v>22003</v>
      </c>
      <c r="H787" s="10">
        <v>2200306</v>
      </c>
      <c r="I787" s="10"/>
      <c r="J787" s="22"/>
      <c r="K787" s="23"/>
      <c r="L787" s="24"/>
      <c r="M787" s="30" t="s">
        <v>132</v>
      </c>
      <c r="N787" s="26">
        <v>177</v>
      </c>
      <c r="O787" s="26"/>
      <c r="P787" s="384"/>
      <c r="Q787" s="384"/>
      <c r="R787" s="26"/>
      <c r="S787" s="26"/>
      <c r="T787" s="38"/>
      <c r="V787" s="9" t="s">
        <v>100</v>
      </c>
      <c r="W787" s="9">
        <v>177</v>
      </c>
    </row>
    <row r="788" spans="1:23" ht="21" customHeight="1">
      <c r="A788" s="9"/>
      <c r="B788" s="5">
        <v>1</v>
      </c>
      <c r="C788" s="2"/>
      <c r="D788" s="5">
        <v>0</v>
      </c>
      <c r="E788" s="11">
        <v>2200350</v>
      </c>
      <c r="F788" s="10">
        <v>220</v>
      </c>
      <c r="G788" s="10">
        <v>22003</v>
      </c>
      <c r="H788" s="10">
        <v>2200350</v>
      </c>
      <c r="I788" s="10"/>
      <c r="J788" s="22"/>
      <c r="K788" s="23"/>
      <c r="L788" s="24"/>
      <c r="M788" s="30" t="s">
        <v>1266</v>
      </c>
      <c r="N788" s="26"/>
      <c r="O788" s="26"/>
      <c r="P788" s="384"/>
      <c r="Q788" s="384"/>
      <c r="R788" s="26"/>
      <c r="S788" s="26"/>
      <c r="T788" s="38"/>
      <c r="V788" s="9" t="s">
        <v>1267</v>
      </c>
      <c r="W788" s="9">
        <v>0</v>
      </c>
    </row>
    <row r="789" spans="1:23" ht="21" customHeight="1">
      <c r="A789" s="9"/>
      <c r="B789" s="5">
        <v>1</v>
      </c>
      <c r="C789" s="2"/>
      <c r="D789" s="5">
        <v>0</v>
      </c>
      <c r="E789" s="11">
        <v>2200399</v>
      </c>
      <c r="F789" s="10">
        <v>220</v>
      </c>
      <c r="G789" s="10">
        <v>22003</v>
      </c>
      <c r="H789" s="10">
        <v>2200399</v>
      </c>
      <c r="I789" s="10"/>
      <c r="J789" s="22"/>
      <c r="K789" s="23"/>
      <c r="L789" s="24"/>
      <c r="M789" s="30" t="s">
        <v>1268</v>
      </c>
      <c r="N789" s="26"/>
      <c r="O789" s="26"/>
      <c r="P789" s="384"/>
      <c r="Q789" s="384"/>
      <c r="R789" s="26"/>
      <c r="S789" s="26"/>
      <c r="T789" s="38"/>
      <c r="V789" s="9" t="s">
        <v>1269</v>
      </c>
      <c r="W789" s="9">
        <v>0</v>
      </c>
    </row>
    <row r="790" spans="1:23" ht="21" customHeight="1">
      <c r="A790" s="9"/>
      <c r="B790" s="5">
        <v>1</v>
      </c>
      <c r="C790" s="2"/>
      <c r="D790" s="5">
        <v>0</v>
      </c>
      <c r="E790" s="11">
        <v>22004</v>
      </c>
      <c r="F790" s="10"/>
      <c r="G790" s="10">
        <v>22004</v>
      </c>
      <c r="H790" s="10"/>
      <c r="I790" s="10"/>
      <c r="J790" s="22"/>
      <c r="K790" s="23"/>
      <c r="L790" s="24"/>
      <c r="M790" s="30" t="s">
        <v>146</v>
      </c>
      <c r="N790" s="26"/>
      <c r="O790" s="26"/>
      <c r="P790" s="384"/>
      <c r="Q790" s="384"/>
      <c r="R790" s="26"/>
      <c r="S790" s="26"/>
      <c r="T790" s="38"/>
      <c r="V790" s="9" t="s">
        <v>116</v>
      </c>
      <c r="W790" s="9">
        <v>0</v>
      </c>
    </row>
    <row r="791" spans="1:23" ht="21" customHeight="1">
      <c r="A791" s="9"/>
      <c r="B791" s="5">
        <v>1</v>
      </c>
      <c r="C791" s="2"/>
      <c r="D791" s="5">
        <v>0</v>
      </c>
      <c r="E791" s="11">
        <v>2200401</v>
      </c>
      <c r="F791" s="10">
        <v>220</v>
      </c>
      <c r="G791" s="10">
        <v>22004</v>
      </c>
      <c r="H791" s="10">
        <v>2200401</v>
      </c>
      <c r="I791" s="10"/>
      <c r="J791" s="22"/>
      <c r="K791" s="23"/>
      <c r="L791" s="41"/>
      <c r="M791" s="30" t="s">
        <v>1270</v>
      </c>
      <c r="N791" s="26">
        <v>5</v>
      </c>
      <c r="O791" s="26"/>
      <c r="P791" s="384"/>
      <c r="Q791" s="384"/>
      <c r="R791" s="26"/>
      <c r="S791" s="26"/>
      <c r="T791" s="38"/>
      <c r="V791" s="9" t="s">
        <v>1271</v>
      </c>
      <c r="W791" s="9">
        <v>5</v>
      </c>
    </row>
    <row r="792" spans="1:23" ht="21" customHeight="1">
      <c r="A792" s="9"/>
      <c r="B792" s="5"/>
      <c r="C792" s="2"/>
      <c r="D792" s="5"/>
      <c r="F792" s="10"/>
      <c r="G792" s="10"/>
      <c r="H792" s="10"/>
      <c r="I792" s="10"/>
      <c r="J792" s="22"/>
      <c r="K792" s="42"/>
      <c r="L792" s="24"/>
      <c r="M792" s="43" t="s">
        <v>1272</v>
      </c>
      <c r="N792" s="26">
        <f>SUM(N793:N794)</f>
        <v>2548</v>
      </c>
      <c r="O792" s="26"/>
      <c r="P792" s="384"/>
      <c r="Q792" s="384"/>
      <c r="R792" s="26"/>
      <c r="S792" s="26"/>
      <c r="T792" s="38"/>
      <c r="V792" s="9" t="s">
        <v>1273</v>
      </c>
      <c r="W792" s="9">
        <v>2548</v>
      </c>
    </row>
    <row r="793" spans="1:23" ht="21" customHeight="1">
      <c r="A793" s="9"/>
      <c r="B793" s="5"/>
      <c r="C793" s="2"/>
      <c r="D793" s="5"/>
      <c r="F793" s="10"/>
      <c r="G793" s="10"/>
      <c r="H793" s="10"/>
      <c r="I793" s="10"/>
      <c r="J793" s="22"/>
      <c r="K793" s="42"/>
      <c r="L793" s="24"/>
      <c r="M793" s="43" t="s">
        <v>1274</v>
      </c>
      <c r="N793" s="26">
        <v>2067</v>
      </c>
      <c r="O793" s="26"/>
      <c r="P793" s="384"/>
      <c r="Q793" s="384"/>
      <c r="R793" s="26"/>
      <c r="S793" s="26"/>
      <c r="T793" s="38"/>
      <c r="V793" s="9" t="s">
        <v>1275</v>
      </c>
      <c r="W793" s="9">
        <v>2067</v>
      </c>
    </row>
    <row r="794" spans="1:23" ht="21" customHeight="1">
      <c r="A794" s="9"/>
      <c r="B794" s="5">
        <v>1</v>
      </c>
      <c r="C794" s="2"/>
      <c r="D794" s="5">
        <v>0</v>
      </c>
      <c r="E794" s="11">
        <v>2200404</v>
      </c>
      <c r="F794" s="10">
        <v>220</v>
      </c>
      <c r="G794" s="10">
        <v>22004</v>
      </c>
      <c r="H794" s="10">
        <v>2200404</v>
      </c>
      <c r="I794" s="10"/>
      <c r="J794" s="22"/>
      <c r="K794" s="42"/>
      <c r="L794" s="24"/>
      <c r="M794" s="43" t="s">
        <v>1276</v>
      </c>
      <c r="N794" s="26">
        <v>481</v>
      </c>
      <c r="O794" s="26"/>
      <c r="P794" s="384"/>
      <c r="Q794" s="384"/>
      <c r="R794" s="26"/>
      <c r="S794" s="26"/>
      <c r="T794" s="38"/>
      <c r="V794" s="9" t="s">
        <v>1277</v>
      </c>
      <c r="W794" s="9">
        <v>481</v>
      </c>
    </row>
    <row r="795" spans="1:20" ht="21" customHeight="1">
      <c r="A795" s="9"/>
      <c r="B795" s="5">
        <v>1</v>
      </c>
      <c r="C795" s="2"/>
      <c r="D795" s="5">
        <v>0</v>
      </c>
      <c r="E795" s="11">
        <v>2200407</v>
      </c>
      <c r="F795" s="10">
        <v>220</v>
      </c>
      <c r="G795" s="10">
        <v>22004</v>
      </c>
      <c r="H795" s="10">
        <v>2200407</v>
      </c>
      <c r="I795" s="10"/>
      <c r="J795" s="22"/>
      <c r="K795" s="23"/>
      <c r="L795" s="24" t="s">
        <v>56</v>
      </c>
      <c r="M795" s="25" t="s">
        <v>51</v>
      </c>
      <c r="N795" s="26"/>
      <c r="O795" s="26"/>
      <c r="P795" s="381"/>
      <c r="Q795" s="381"/>
      <c r="R795" s="26"/>
      <c r="S795" s="26"/>
      <c r="T795" s="38"/>
    </row>
    <row r="796" spans="1:23" ht="21" customHeight="1">
      <c r="A796" s="9"/>
      <c r="B796" s="5">
        <v>1</v>
      </c>
      <c r="C796" s="2"/>
      <c r="D796" s="56" t="s">
        <v>1278</v>
      </c>
      <c r="E796" s="11">
        <v>2200499</v>
      </c>
      <c r="F796" s="10">
        <v>220</v>
      </c>
      <c r="G796" s="10">
        <v>22004</v>
      </c>
      <c r="H796" s="10">
        <v>2200499</v>
      </c>
      <c r="I796" s="10"/>
      <c r="J796" s="22"/>
      <c r="K796" s="23"/>
      <c r="L796" s="24" t="s">
        <v>58</v>
      </c>
      <c r="M796" s="25" t="s">
        <v>1279</v>
      </c>
      <c r="N796" s="26">
        <v>127424</v>
      </c>
      <c r="O796" s="26"/>
      <c r="P796" s="381"/>
      <c r="Q796" s="381"/>
      <c r="R796" s="26"/>
      <c r="S796" s="26"/>
      <c r="T796" s="38"/>
      <c r="V796" s="9" t="s">
        <v>1280</v>
      </c>
      <c r="W796" s="9">
        <v>127424</v>
      </c>
    </row>
    <row r="797" spans="1:20" ht="21" customHeight="1">
      <c r="A797" s="9"/>
      <c r="B797" s="5">
        <v>1</v>
      </c>
      <c r="C797" s="2"/>
      <c r="D797" s="5">
        <v>0</v>
      </c>
      <c r="E797" s="11">
        <v>22005</v>
      </c>
      <c r="F797" s="10"/>
      <c r="G797" s="10">
        <v>22005</v>
      </c>
      <c r="H797" s="10"/>
      <c r="I797" s="10"/>
      <c r="J797" s="22"/>
      <c r="K797" s="23"/>
      <c r="L797" s="24"/>
      <c r="M797" s="24" t="s">
        <v>54</v>
      </c>
      <c r="N797" s="26">
        <f>N5+N240+N241+N253+N299+N336+N381+N461+N515+N548+N571+N644+N669+N703+N720+N723+N725+N779+N784++N795+N796</f>
        <v>2809467</v>
      </c>
      <c r="O797" s="26"/>
      <c r="P797" s="85"/>
      <c r="Q797" s="85"/>
      <c r="R797" s="26"/>
      <c r="S797" s="26">
        <v>2568454.45</v>
      </c>
      <c r="T797" s="38"/>
    </row>
    <row r="798" spans="1:20" ht="21" customHeight="1">
      <c r="A798" s="9"/>
      <c r="B798" s="5">
        <v>1</v>
      </c>
      <c r="C798" s="2"/>
      <c r="D798" s="5">
        <v>0</v>
      </c>
      <c r="E798" s="11">
        <v>2200599</v>
      </c>
      <c r="F798" s="10">
        <v>220</v>
      </c>
      <c r="G798" s="10">
        <v>22005</v>
      </c>
      <c r="H798" s="10">
        <v>2200599</v>
      </c>
      <c r="I798" s="10"/>
      <c r="J798" s="22"/>
      <c r="K798" s="23"/>
      <c r="L798" s="24" t="s">
        <v>67</v>
      </c>
      <c r="M798" s="25" t="s">
        <v>1281</v>
      </c>
      <c r="N798" s="26">
        <v>35000</v>
      </c>
      <c r="O798" s="26"/>
      <c r="P798" s="381"/>
      <c r="Q798" s="381"/>
      <c r="R798" s="26"/>
      <c r="S798" s="26">
        <v>70000</v>
      </c>
      <c r="T798" s="38"/>
    </row>
    <row r="799" spans="1:20" ht="21" customHeight="1">
      <c r="A799" s="5"/>
      <c r="B799" s="5">
        <v>1</v>
      </c>
      <c r="C799" s="2"/>
      <c r="D799" s="5"/>
      <c r="E799" s="11">
        <v>22099</v>
      </c>
      <c r="F799" s="10">
        <v>220</v>
      </c>
      <c r="G799" s="10">
        <v>22099</v>
      </c>
      <c r="H799" s="10"/>
      <c r="I799" s="10"/>
      <c r="J799" s="22"/>
      <c r="K799" s="23"/>
      <c r="L799" s="24" t="s">
        <v>1282</v>
      </c>
      <c r="M799" s="77" t="s">
        <v>59</v>
      </c>
      <c r="N799" s="26"/>
      <c r="O799" s="26"/>
      <c r="P799" s="389"/>
      <c r="Q799" s="389"/>
      <c r="R799" s="26"/>
      <c r="S799" s="26"/>
      <c r="T799" s="77"/>
    </row>
    <row r="800" spans="2:20" ht="21" customHeight="1">
      <c r="B800" s="5"/>
      <c r="C800" s="2"/>
      <c r="D800" s="5"/>
      <c r="E800" s="11">
        <v>2209901</v>
      </c>
      <c r="F800" s="10">
        <v>220</v>
      </c>
      <c r="G800" s="10">
        <v>22099</v>
      </c>
      <c r="H800" s="11">
        <v>2209901</v>
      </c>
      <c r="I800" s="10" t="s">
        <v>1253</v>
      </c>
      <c r="J800" s="22"/>
      <c r="K800" s="23"/>
      <c r="L800" s="24">
        <v>1</v>
      </c>
      <c r="M800" s="78" t="s">
        <v>1283</v>
      </c>
      <c r="N800" s="26"/>
      <c r="O800" s="26"/>
      <c r="P800" s="390"/>
      <c r="Q800" s="390"/>
      <c r="R800" s="26"/>
      <c r="S800" s="26">
        <v>529000</v>
      </c>
      <c r="T800" s="78"/>
    </row>
    <row r="801" spans="1:20" ht="21" customHeight="1">
      <c r="A801" s="9"/>
      <c r="B801" s="5">
        <v>1</v>
      </c>
      <c r="C801" s="2"/>
      <c r="D801" s="5">
        <v>0</v>
      </c>
      <c r="E801" s="11">
        <v>221</v>
      </c>
      <c r="F801" s="10">
        <v>221</v>
      </c>
      <c r="G801" s="10"/>
      <c r="H801" s="10"/>
      <c r="I801" s="10"/>
      <c r="J801" s="22"/>
      <c r="K801" s="23"/>
      <c r="L801" s="24">
        <v>2</v>
      </c>
      <c r="M801" s="25" t="s">
        <v>60</v>
      </c>
      <c r="N801" s="26"/>
      <c r="O801" s="26"/>
      <c r="P801" s="381"/>
      <c r="Q801" s="381"/>
      <c r="R801" s="26"/>
      <c r="S801" s="26">
        <v>606000</v>
      </c>
      <c r="T801" s="25"/>
    </row>
    <row r="802" spans="1:20" ht="21" customHeight="1">
      <c r="A802" s="9"/>
      <c r="B802" s="5">
        <v>1</v>
      </c>
      <c r="C802" s="2"/>
      <c r="D802" s="5">
        <v>0</v>
      </c>
      <c r="E802" s="11">
        <v>22102</v>
      </c>
      <c r="F802" s="10"/>
      <c r="G802" s="10">
        <v>22102</v>
      </c>
      <c r="H802" s="10"/>
      <c r="I802" s="10"/>
      <c r="J802" s="22"/>
      <c r="K802" s="23"/>
      <c r="L802" s="24"/>
      <c r="M802" s="25" t="s">
        <v>1284</v>
      </c>
      <c r="N802" s="26"/>
      <c r="O802" s="26"/>
      <c r="P802" s="381"/>
      <c r="Q802" s="381"/>
      <c r="R802" s="26"/>
      <c r="S802" s="26"/>
      <c r="T802" s="25"/>
    </row>
    <row r="803" spans="1:20" ht="21" customHeight="1">
      <c r="A803" s="9"/>
      <c r="B803" s="5">
        <v>1</v>
      </c>
      <c r="C803" s="2"/>
      <c r="D803" s="5">
        <v>0</v>
      </c>
      <c r="E803" s="11">
        <v>2210201</v>
      </c>
      <c r="F803" s="10">
        <v>221</v>
      </c>
      <c r="G803" s="10">
        <v>22102</v>
      </c>
      <c r="H803" s="10">
        <v>2210201</v>
      </c>
      <c r="I803" s="10"/>
      <c r="J803" s="22"/>
      <c r="K803" s="23"/>
      <c r="L803" s="24"/>
      <c r="M803" s="25" t="s">
        <v>1285</v>
      </c>
      <c r="N803" s="26"/>
      <c r="O803" s="26"/>
      <c r="P803" s="381"/>
      <c r="Q803" s="381"/>
      <c r="R803" s="26"/>
      <c r="S803" s="26"/>
      <c r="T803" s="25"/>
    </row>
    <row r="804" spans="1:20" ht="21" customHeight="1">
      <c r="A804" s="9"/>
      <c r="B804" s="5">
        <v>1</v>
      </c>
      <c r="C804" s="2"/>
      <c r="D804" s="5">
        <v>0</v>
      </c>
      <c r="E804" s="11">
        <v>2210203</v>
      </c>
      <c r="F804" s="10">
        <v>221</v>
      </c>
      <c r="G804" s="10">
        <v>22102</v>
      </c>
      <c r="H804" s="10">
        <v>2210203</v>
      </c>
      <c r="I804" s="10"/>
      <c r="J804" s="22"/>
      <c r="K804" s="23"/>
      <c r="L804" s="24">
        <v>3</v>
      </c>
      <c r="M804" s="80" t="s">
        <v>1286</v>
      </c>
      <c r="N804" s="26"/>
      <c r="O804" s="26"/>
      <c r="P804" s="391"/>
      <c r="Q804" s="391"/>
      <c r="R804" s="26"/>
      <c r="S804" s="26">
        <f>966505.42+327000</f>
        <v>1293505.42</v>
      </c>
      <c r="T804" s="80"/>
    </row>
    <row r="805" spans="1:20" ht="21" customHeight="1">
      <c r="A805" s="9"/>
      <c r="B805" s="5">
        <v>1</v>
      </c>
      <c r="C805" s="2"/>
      <c r="D805" s="5">
        <v>0</v>
      </c>
      <c r="E805" s="11">
        <v>222</v>
      </c>
      <c r="F805" s="10">
        <v>222</v>
      </c>
      <c r="G805" s="10"/>
      <c r="H805" s="10"/>
      <c r="I805" s="10"/>
      <c r="J805" s="22"/>
      <c r="K805" s="23"/>
      <c r="L805" s="24"/>
      <c r="M805" s="81" t="s">
        <v>1287</v>
      </c>
      <c r="N805" s="26"/>
      <c r="O805" s="26"/>
      <c r="P805" s="392"/>
      <c r="Q805" s="392"/>
      <c r="R805" s="26"/>
      <c r="S805" s="26"/>
      <c r="T805" s="80"/>
    </row>
    <row r="806" spans="1:20" ht="21" customHeight="1">
      <c r="A806" s="9"/>
      <c r="B806" s="5">
        <v>1</v>
      </c>
      <c r="C806" s="2"/>
      <c r="D806" s="5">
        <v>0</v>
      </c>
      <c r="E806" s="11">
        <v>22201</v>
      </c>
      <c r="F806" s="10"/>
      <c r="G806" s="10">
        <v>22201</v>
      </c>
      <c r="H806" s="10"/>
      <c r="I806" s="10"/>
      <c r="J806" s="22"/>
      <c r="K806" s="23"/>
      <c r="L806" s="24"/>
      <c r="M806" s="81" t="s">
        <v>1288</v>
      </c>
      <c r="N806" s="26"/>
      <c r="O806" s="26"/>
      <c r="P806" s="392"/>
      <c r="Q806" s="392"/>
      <c r="R806" s="26"/>
      <c r="S806" s="26"/>
      <c r="T806" s="80"/>
    </row>
    <row r="807" spans="1:20" ht="21" customHeight="1">
      <c r="A807" s="9"/>
      <c r="B807" s="5">
        <v>1</v>
      </c>
      <c r="C807" s="2"/>
      <c r="D807" s="5">
        <v>0</v>
      </c>
      <c r="E807" s="11">
        <v>2220101</v>
      </c>
      <c r="F807" s="10">
        <v>222</v>
      </c>
      <c r="G807" s="10">
        <v>22201</v>
      </c>
      <c r="H807" s="10">
        <v>2220101</v>
      </c>
      <c r="I807" s="10"/>
      <c r="J807" s="22"/>
      <c r="K807" s="23"/>
      <c r="L807" s="24">
        <v>4</v>
      </c>
      <c r="M807" s="25" t="s">
        <v>1289</v>
      </c>
      <c r="N807" s="26"/>
      <c r="O807" s="26"/>
      <c r="P807" s="381"/>
      <c r="Q807" s="381"/>
      <c r="R807" s="26"/>
      <c r="S807" s="26"/>
      <c r="T807" s="25"/>
    </row>
    <row r="808" spans="1:20" ht="21" customHeight="1">
      <c r="A808" s="9"/>
      <c r="B808" s="5">
        <v>1</v>
      </c>
      <c r="C808" s="2"/>
      <c r="D808" s="5">
        <v>0</v>
      </c>
      <c r="E808" s="11">
        <v>2220102</v>
      </c>
      <c r="F808" s="10">
        <v>222</v>
      </c>
      <c r="G808" s="10">
        <v>22201</v>
      </c>
      <c r="H808" s="10">
        <v>2220102</v>
      </c>
      <c r="I808" s="10"/>
      <c r="J808" s="22"/>
      <c r="K808" s="23"/>
      <c r="L808" s="24">
        <v>5</v>
      </c>
      <c r="M808" s="25" t="s">
        <v>64</v>
      </c>
      <c r="N808" s="26"/>
      <c r="O808" s="26"/>
      <c r="P808" s="381"/>
      <c r="Q808" s="381"/>
      <c r="R808" s="26"/>
      <c r="S808" s="26"/>
      <c r="T808" s="25"/>
    </row>
    <row r="809" spans="1:20" ht="21" customHeight="1">
      <c r="A809" s="9"/>
      <c r="B809" s="5">
        <v>1</v>
      </c>
      <c r="C809" s="2"/>
      <c r="D809" s="5">
        <v>0</v>
      </c>
      <c r="E809" s="11">
        <v>2220112</v>
      </c>
      <c r="F809" s="10">
        <v>222</v>
      </c>
      <c r="G809" s="10">
        <v>22201</v>
      </c>
      <c r="H809" s="10">
        <v>2220112</v>
      </c>
      <c r="I809" s="10"/>
      <c r="J809" s="22"/>
      <c r="K809" s="23"/>
      <c r="L809" s="24"/>
      <c r="M809" s="25" t="s">
        <v>65</v>
      </c>
      <c r="N809" s="26"/>
      <c r="O809" s="26"/>
      <c r="P809" s="381"/>
      <c r="Q809" s="381"/>
      <c r="R809" s="26"/>
      <c r="S809" s="26"/>
      <c r="T809" s="25"/>
    </row>
    <row r="810" spans="1:20" ht="21" customHeight="1">
      <c r="A810" s="9"/>
      <c r="B810" s="5">
        <v>1</v>
      </c>
      <c r="C810" s="2"/>
      <c r="D810" s="5">
        <v>0</v>
      </c>
      <c r="E810" s="11">
        <v>2220115</v>
      </c>
      <c r="F810" s="10">
        <v>222</v>
      </c>
      <c r="G810" s="10">
        <v>22201</v>
      </c>
      <c r="H810" s="10">
        <v>2220115</v>
      </c>
      <c r="I810" s="10"/>
      <c r="J810" s="22"/>
      <c r="K810" s="23"/>
      <c r="L810" s="24"/>
      <c r="M810" s="25" t="s">
        <v>66</v>
      </c>
      <c r="N810" s="26"/>
      <c r="O810" s="26"/>
      <c r="P810" s="381"/>
      <c r="Q810" s="381"/>
      <c r="R810" s="26"/>
      <c r="S810" s="26"/>
      <c r="T810" s="25"/>
    </row>
    <row r="811" spans="1:20" ht="21" customHeight="1">
      <c r="A811" s="9"/>
      <c r="B811" s="5">
        <v>1</v>
      </c>
      <c r="C811" s="2"/>
      <c r="D811" s="5">
        <v>0</v>
      </c>
      <c r="E811" s="11">
        <v>2220150</v>
      </c>
      <c r="F811" s="10">
        <v>222</v>
      </c>
      <c r="G811" s="10">
        <v>22201</v>
      </c>
      <c r="H811" s="10">
        <v>2220150</v>
      </c>
      <c r="I811" s="10"/>
      <c r="J811" s="22"/>
      <c r="K811" s="23"/>
      <c r="L811" s="24" t="s">
        <v>1290</v>
      </c>
      <c r="M811" s="25" t="s">
        <v>1291</v>
      </c>
      <c r="N811" s="26"/>
      <c r="O811" s="26"/>
      <c r="P811" s="381"/>
      <c r="Q811" s="381"/>
      <c r="R811" s="26"/>
      <c r="S811" s="26">
        <v>802000</v>
      </c>
      <c r="T811" s="25"/>
    </row>
    <row r="812" spans="1:20" ht="21" customHeight="1">
      <c r="A812" s="9"/>
      <c r="B812" s="5">
        <v>1</v>
      </c>
      <c r="C812" s="2"/>
      <c r="D812" s="5">
        <v>0</v>
      </c>
      <c r="E812" s="11">
        <v>2220199</v>
      </c>
      <c r="F812" s="10">
        <v>222</v>
      </c>
      <c r="G812" s="10">
        <v>22201</v>
      </c>
      <c r="H812" s="10">
        <v>2220199</v>
      </c>
      <c r="I812" s="10"/>
      <c r="J812" s="22"/>
      <c r="K812" s="23"/>
      <c r="L812" s="24"/>
      <c r="M812" s="83" t="s">
        <v>69</v>
      </c>
      <c r="N812" s="26"/>
      <c r="O812" s="26"/>
      <c r="P812" s="393"/>
      <c r="Q812" s="393"/>
      <c r="R812" s="26"/>
      <c r="S812" s="26">
        <v>5868959.87</v>
      </c>
      <c r="T812" s="83"/>
    </row>
    <row r="813" spans="1:20" ht="21" customHeight="1">
      <c r="A813" s="9"/>
      <c r="B813" s="5">
        <v>1</v>
      </c>
      <c r="C813" s="2"/>
      <c r="D813" s="5">
        <v>0</v>
      </c>
      <c r="E813" s="11">
        <v>22202</v>
      </c>
      <c r="F813" s="10"/>
      <c r="G813" s="10">
        <v>22202</v>
      </c>
      <c r="H813" s="10"/>
      <c r="I813" s="10"/>
      <c r="J813" s="22"/>
      <c r="K813" s="23"/>
      <c r="L813" s="84"/>
      <c r="M813" s="394"/>
      <c r="N813" s="394"/>
      <c r="O813" s="394"/>
      <c r="P813" s="394"/>
      <c r="Q813" s="394"/>
      <c r="R813" s="394"/>
      <c r="S813" s="394"/>
      <c r="T813" s="394"/>
    </row>
    <row r="814" spans="1:20" ht="21" customHeight="1">
      <c r="A814" s="9"/>
      <c r="B814" s="5">
        <v>1</v>
      </c>
      <c r="C814" s="2"/>
      <c r="D814" s="5">
        <v>0</v>
      </c>
      <c r="E814" s="11">
        <v>2220299</v>
      </c>
      <c r="F814" s="10">
        <v>222</v>
      </c>
      <c r="G814" s="10">
        <v>22202</v>
      </c>
      <c r="H814" s="10">
        <v>2220299</v>
      </c>
      <c r="I814" s="10"/>
      <c r="J814" s="22"/>
      <c r="K814" s="23"/>
      <c r="L814" s="24"/>
      <c r="M814" s="24" t="s">
        <v>1292</v>
      </c>
      <c r="N814" s="24">
        <f>SUM(N815:N828)</f>
        <v>774373</v>
      </c>
      <c r="O814" s="85"/>
      <c r="P814" s="85" t="s">
        <v>1293</v>
      </c>
      <c r="Q814" s="24" t="s">
        <v>1294</v>
      </c>
      <c r="R814" s="92"/>
      <c r="S814" s="92"/>
      <c r="T814" s="92"/>
    </row>
    <row r="815" spans="1:20" ht="21" customHeight="1">
      <c r="A815" s="5"/>
      <c r="B815" s="5">
        <v>1</v>
      </c>
      <c r="C815" s="2"/>
      <c r="D815" s="5"/>
      <c r="E815" s="11">
        <v>22203</v>
      </c>
      <c r="F815" s="10">
        <v>222</v>
      </c>
      <c r="G815" s="10">
        <v>22203</v>
      </c>
      <c r="H815" s="10"/>
      <c r="I815" s="10"/>
      <c r="J815" s="22"/>
      <c r="K815" s="86"/>
      <c r="L815" s="551" t="s">
        <v>1295</v>
      </c>
      <c r="M815" s="71" t="s">
        <v>1296</v>
      </c>
      <c r="N815" s="71">
        <v>20000</v>
      </c>
      <c r="O815" s="87"/>
      <c r="P815" s="87">
        <v>20503</v>
      </c>
      <c r="Q815" s="71">
        <v>2050305</v>
      </c>
      <c r="R815" s="92"/>
      <c r="S815" s="92"/>
      <c r="T815" s="92"/>
    </row>
    <row r="816" spans="1:20" ht="21" customHeight="1">
      <c r="A816" s="5"/>
      <c r="B816" s="5">
        <v>1</v>
      </c>
      <c r="C816" s="2"/>
      <c r="D816" s="5"/>
      <c r="E816" s="11">
        <v>2220304</v>
      </c>
      <c r="F816" s="10">
        <v>222</v>
      </c>
      <c r="G816" s="10">
        <v>22203</v>
      </c>
      <c r="H816" s="10">
        <v>2220304</v>
      </c>
      <c r="I816" s="10"/>
      <c r="J816" s="22"/>
      <c r="K816" s="86"/>
      <c r="L816" s="551"/>
      <c r="M816" s="71" t="s">
        <v>1297</v>
      </c>
      <c r="N816" s="71">
        <v>160000</v>
      </c>
      <c r="O816" s="87"/>
      <c r="P816" s="87">
        <v>21203</v>
      </c>
      <c r="Q816" s="71">
        <v>2120399</v>
      </c>
      <c r="R816" s="92"/>
      <c r="S816" s="92"/>
      <c r="T816" s="92"/>
    </row>
    <row r="817" spans="1:20" ht="21" customHeight="1">
      <c r="A817" s="5"/>
      <c r="B817" s="5">
        <v>1</v>
      </c>
      <c r="C817" s="50"/>
      <c r="D817" s="51"/>
      <c r="E817" s="52">
        <v>2220403</v>
      </c>
      <c r="F817" s="53">
        <v>222</v>
      </c>
      <c r="G817" s="53">
        <v>22204</v>
      </c>
      <c r="H817" s="52">
        <v>2220403</v>
      </c>
      <c r="I817" s="10"/>
      <c r="J817" s="62"/>
      <c r="K817" s="62"/>
      <c r="L817" s="551"/>
      <c r="M817" s="71" t="s">
        <v>1298</v>
      </c>
      <c r="N817" s="71">
        <v>40000</v>
      </c>
      <c r="O817" s="87"/>
      <c r="P817" s="87">
        <v>21401</v>
      </c>
      <c r="Q817" s="71">
        <v>2140199</v>
      </c>
      <c r="R817" s="92"/>
      <c r="S817" s="92"/>
      <c r="T817" s="92"/>
    </row>
    <row r="818" spans="1:20" ht="21" customHeight="1">
      <c r="A818" s="9"/>
      <c r="B818" s="5">
        <v>1</v>
      </c>
      <c r="C818" s="2"/>
      <c r="D818" s="5">
        <v>0</v>
      </c>
      <c r="E818" s="11">
        <v>22205</v>
      </c>
      <c r="F818" s="10"/>
      <c r="G818" s="10">
        <v>22205</v>
      </c>
      <c r="H818" s="10"/>
      <c r="I818" s="10"/>
      <c r="J818" s="22"/>
      <c r="K818" s="23"/>
      <c r="L818" s="552" t="s">
        <v>1299</v>
      </c>
      <c r="M818" s="71" t="s">
        <v>1300</v>
      </c>
      <c r="N818" s="71">
        <v>84000</v>
      </c>
      <c r="O818" s="87"/>
      <c r="P818" s="87">
        <v>21505</v>
      </c>
      <c r="Q818" s="71">
        <v>2150510</v>
      </c>
      <c r="R818" s="92"/>
      <c r="S818" s="92"/>
      <c r="T818" s="92"/>
    </row>
    <row r="819" spans="1:20" ht="21" customHeight="1">
      <c r="A819" s="9"/>
      <c r="B819" s="5">
        <v>1</v>
      </c>
      <c r="C819" s="2"/>
      <c r="D819" s="5">
        <v>0</v>
      </c>
      <c r="E819" s="11">
        <v>2220501</v>
      </c>
      <c r="F819" s="10">
        <v>222</v>
      </c>
      <c r="G819" s="10">
        <v>22205</v>
      </c>
      <c r="H819" s="10">
        <v>2220501</v>
      </c>
      <c r="I819" s="10"/>
      <c r="J819" s="22"/>
      <c r="K819" s="23"/>
      <c r="L819" s="552"/>
      <c r="M819" s="71" t="s">
        <v>1301</v>
      </c>
      <c r="N819" s="71">
        <v>26000</v>
      </c>
      <c r="O819" s="87"/>
      <c r="P819" s="87">
        <v>21502</v>
      </c>
      <c r="Q819" s="71">
        <v>2150299</v>
      </c>
      <c r="R819" s="92"/>
      <c r="S819" s="92"/>
      <c r="T819" s="92"/>
    </row>
    <row r="820" spans="1:20" ht="21" customHeight="1">
      <c r="A820" s="5"/>
      <c r="B820" s="5">
        <v>1</v>
      </c>
      <c r="C820" s="2"/>
      <c r="D820" s="5">
        <v>0</v>
      </c>
      <c r="E820" s="11">
        <v>2220504</v>
      </c>
      <c r="F820" s="10">
        <v>222</v>
      </c>
      <c r="G820" s="10">
        <v>22205</v>
      </c>
      <c r="H820" s="49">
        <v>2220504</v>
      </c>
      <c r="I820" s="49"/>
      <c r="J820" s="22"/>
      <c r="K820" s="23"/>
      <c r="L820" s="552"/>
      <c r="M820" s="71" t="s">
        <v>1302</v>
      </c>
      <c r="N820" s="71">
        <v>45000</v>
      </c>
      <c r="O820" s="87"/>
      <c r="P820" s="87">
        <v>21602</v>
      </c>
      <c r="Q820" s="71">
        <v>2160299</v>
      </c>
      <c r="R820" s="92"/>
      <c r="S820" s="92"/>
      <c r="T820" s="92"/>
    </row>
    <row r="821" spans="1:20" ht="21" customHeight="1">
      <c r="A821" s="9"/>
      <c r="B821" s="5">
        <v>1</v>
      </c>
      <c r="C821" s="2"/>
      <c r="D821" s="5">
        <v>0</v>
      </c>
      <c r="E821" s="11">
        <v>229</v>
      </c>
      <c r="F821" s="10">
        <v>229</v>
      </c>
      <c r="G821" s="10"/>
      <c r="H821" s="10"/>
      <c r="I821" s="10"/>
      <c r="J821" s="22"/>
      <c r="K821" s="23"/>
      <c r="L821" s="552"/>
      <c r="M821" s="71" t="s">
        <v>1303</v>
      </c>
      <c r="N821" s="71">
        <v>27585</v>
      </c>
      <c r="O821" s="87"/>
      <c r="P821" s="87">
        <v>21605</v>
      </c>
      <c r="Q821" s="71">
        <v>2160599</v>
      </c>
      <c r="R821" s="92"/>
      <c r="S821" s="92"/>
      <c r="T821" s="92"/>
    </row>
    <row r="822" spans="1:20" ht="21" customHeight="1">
      <c r="A822" s="9"/>
      <c r="B822" s="5">
        <v>1</v>
      </c>
      <c r="C822" s="2"/>
      <c r="D822" s="5">
        <v>0</v>
      </c>
      <c r="E822" s="11">
        <v>227</v>
      </c>
      <c r="F822" s="10">
        <v>227</v>
      </c>
      <c r="G822" s="10"/>
      <c r="H822" s="10"/>
      <c r="I822" s="10"/>
      <c r="J822" s="22"/>
      <c r="K822" s="23"/>
      <c r="L822" s="552"/>
      <c r="M822" s="553" t="s">
        <v>1304</v>
      </c>
      <c r="N822" s="93">
        <v>30000</v>
      </c>
      <c r="O822" s="94"/>
      <c r="P822" s="94">
        <v>229</v>
      </c>
      <c r="Q822" s="93">
        <v>2019999</v>
      </c>
      <c r="R822" s="92"/>
      <c r="S822" s="92"/>
      <c r="T822" s="92"/>
    </row>
    <row r="823" spans="1:20" ht="21" customHeight="1">
      <c r="A823" s="9"/>
      <c r="B823" s="5"/>
      <c r="C823" s="2"/>
      <c r="D823" s="5"/>
      <c r="F823" s="10"/>
      <c r="G823" s="10"/>
      <c r="H823" s="10"/>
      <c r="I823" s="10"/>
      <c r="J823" s="22"/>
      <c r="K823" s="23"/>
      <c r="L823" s="552"/>
      <c r="M823" s="553"/>
      <c r="N823" s="93">
        <v>20000</v>
      </c>
      <c r="O823" s="94"/>
      <c r="P823" s="94">
        <v>229</v>
      </c>
      <c r="Q823" s="93">
        <v>2059999</v>
      </c>
      <c r="R823" s="92"/>
      <c r="S823" s="92"/>
      <c r="T823" s="92"/>
    </row>
    <row r="824" spans="1:20" ht="21" customHeight="1">
      <c r="A824" s="9"/>
      <c r="B824" s="5"/>
      <c r="C824" s="2"/>
      <c r="D824" s="5"/>
      <c r="F824" s="10"/>
      <c r="G824" s="10"/>
      <c r="H824" s="10"/>
      <c r="I824" s="10"/>
      <c r="J824" s="22"/>
      <c r="K824" s="23"/>
      <c r="L824" s="552"/>
      <c r="M824" s="553"/>
      <c r="N824" s="93">
        <v>8000</v>
      </c>
      <c r="O824" s="94"/>
      <c r="P824" s="94">
        <v>229</v>
      </c>
      <c r="Q824" s="93">
        <v>2079999</v>
      </c>
      <c r="R824" s="92"/>
      <c r="S824" s="92"/>
      <c r="T824" s="92"/>
    </row>
    <row r="825" spans="4:20" ht="21" customHeight="1">
      <c r="D825" s="9" t="s">
        <v>1278</v>
      </c>
      <c r="E825" s="2"/>
      <c r="F825" s="10"/>
      <c r="G825" s="10"/>
      <c r="H825" s="10"/>
      <c r="I825" s="10"/>
      <c r="J825" s="22"/>
      <c r="K825" s="23"/>
      <c r="L825" s="552"/>
      <c r="M825" s="553"/>
      <c r="N825" s="93">
        <v>30000</v>
      </c>
      <c r="O825" s="94"/>
      <c r="P825" s="94">
        <v>229</v>
      </c>
      <c r="Q825" s="93">
        <v>2109901</v>
      </c>
      <c r="R825" s="92"/>
      <c r="S825" s="92"/>
      <c r="T825" s="92"/>
    </row>
    <row r="826" spans="4:20" ht="21" customHeight="1">
      <c r="D826" s="9" t="s">
        <v>1278</v>
      </c>
      <c r="E826" s="2"/>
      <c r="F826" s="10"/>
      <c r="G826" s="10"/>
      <c r="H826" s="10"/>
      <c r="I826" s="10"/>
      <c r="J826" s="22"/>
      <c r="K826" s="23"/>
      <c r="L826" s="552"/>
      <c r="M826" s="553"/>
      <c r="N826" s="71">
        <v>76288</v>
      </c>
      <c r="O826" s="87"/>
      <c r="P826" s="87">
        <v>229</v>
      </c>
      <c r="Q826" s="71">
        <v>22999</v>
      </c>
      <c r="R826" s="92"/>
      <c r="S826" s="92"/>
      <c r="T826" s="92"/>
    </row>
    <row r="827" spans="4:20" ht="21" customHeight="1">
      <c r="D827" s="9" t="s">
        <v>1278</v>
      </c>
      <c r="E827" s="2"/>
      <c r="F827" s="10"/>
      <c r="G827" s="10"/>
      <c r="H827" s="10"/>
      <c r="I827" s="10"/>
      <c r="J827" s="22"/>
      <c r="K827" s="23"/>
      <c r="L827" s="552"/>
      <c r="M827" s="71" t="s">
        <v>1305</v>
      </c>
      <c r="N827" s="93">
        <v>172000</v>
      </c>
      <c r="O827" s="94"/>
      <c r="P827" s="94">
        <v>21401</v>
      </c>
      <c r="Q827" s="93">
        <v>2129999</v>
      </c>
      <c r="R827" s="92"/>
      <c r="S827" s="92"/>
      <c r="T827" s="92"/>
    </row>
    <row r="828" spans="5:20" ht="21" customHeight="1">
      <c r="E828" s="2"/>
      <c r="F828" s="10"/>
      <c r="G828" s="10"/>
      <c r="H828" s="10"/>
      <c r="I828" s="10"/>
      <c r="J828" s="22"/>
      <c r="K828" s="23"/>
      <c r="L828" s="552"/>
      <c r="M828" s="71" t="s">
        <v>1306</v>
      </c>
      <c r="N828" s="71">
        <v>35500</v>
      </c>
      <c r="O828" s="87"/>
      <c r="P828" s="87">
        <v>21699</v>
      </c>
      <c r="Q828" s="71">
        <v>2169999</v>
      </c>
      <c r="R828" s="92"/>
      <c r="S828" s="92"/>
      <c r="T828" s="92"/>
    </row>
    <row r="829" spans="5:20" ht="21" customHeight="1">
      <c r="E829" s="2"/>
      <c r="F829" s="10"/>
      <c r="G829" s="10"/>
      <c r="H829" s="10"/>
      <c r="I829" s="10"/>
      <c r="J829" s="22"/>
      <c r="K829" s="23"/>
      <c r="L829" s="72"/>
      <c r="M829" s="92"/>
      <c r="N829" s="92"/>
      <c r="O829" s="92"/>
      <c r="P829" s="92"/>
      <c r="Q829" s="92"/>
      <c r="R829" s="92"/>
      <c r="S829" s="92"/>
      <c r="T829" s="92"/>
    </row>
    <row r="830" spans="4:11" ht="21" customHeight="1">
      <c r="D830" s="9" t="s">
        <v>1278</v>
      </c>
      <c r="E830" s="2"/>
      <c r="F830" s="10"/>
      <c r="G830" s="10"/>
      <c r="H830" s="10"/>
      <c r="I830" s="10"/>
      <c r="J830" s="22"/>
      <c r="K830" s="23"/>
    </row>
    <row r="831" spans="6:13" ht="21" customHeight="1">
      <c r="F831" s="10"/>
      <c r="G831" s="10"/>
      <c r="H831" s="10"/>
      <c r="I831" s="10"/>
      <c r="J831" s="22"/>
      <c r="K831" s="23"/>
      <c r="M831" s="92"/>
    </row>
    <row r="832" spans="6:11" ht="21" customHeight="1">
      <c r="F832" s="10"/>
      <c r="G832" s="10"/>
      <c r="H832" s="10"/>
      <c r="I832" s="10"/>
      <c r="J832" s="22"/>
      <c r="K832" s="23"/>
    </row>
    <row r="833" spans="1:11" ht="21" customHeight="1">
      <c r="A833" s="9"/>
      <c r="C833" s="2"/>
      <c r="D833" s="9" t="s">
        <v>1278</v>
      </c>
      <c r="E833" s="2"/>
      <c r="F833" s="10"/>
      <c r="G833" s="10"/>
      <c r="H833" s="10"/>
      <c r="I833" s="10"/>
      <c r="J833" s="22"/>
      <c r="K833" s="23"/>
    </row>
    <row r="834" spans="1:11" ht="21" customHeight="1">
      <c r="A834" s="9"/>
      <c r="C834" s="2"/>
      <c r="D834" s="9" t="s">
        <v>1278</v>
      </c>
      <c r="E834" s="2"/>
      <c r="F834" s="10"/>
      <c r="G834" s="10"/>
      <c r="H834" s="10"/>
      <c r="I834" s="10"/>
      <c r="J834" s="22"/>
      <c r="K834" s="23"/>
    </row>
    <row r="835" spans="1:11" ht="21" customHeight="1">
      <c r="A835" s="9"/>
      <c r="C835" s="2"/>
      <c r="E835" s="2"/>
      <c r="F835" s="10"/>
      <c r="G835" s="10"/>
      <c r="H835" s="10"/>
      <c r="I835" s="10"/>
      <c r="J835" s="22"/>
      <c r="K835" s="23"/>
    </row>
    <row r="836" spans="1:11" ht="21" customHeight="1">
      <c r="A836" s="9"/>
      <c r="C836" s="2"/>
      <c r="E836" s="2"/>
      <c r="F836" s="10"/>
      <c r="G836" s="10"/>
      <c r="H836" s="10"/>
      <c r="I836" s="10"/>
      <c r="J836" s="22"/>
      <c r="K836" s="23"/>
    </row>
    <row r="837" spans="1:11" ht="21" customHeight="1">
      <c r="A837" s="9"/>
      <c r="C837" s="2"/>
      <c r="E837" s="2"/>
      <c r="F837" s="10"/>
      <c r="G837" s="10"/>
      <c r="H837" s="10"/>
      <c r="I837" s="10"/>
      <c r="J837" s="22"/>
      <c r="K837" s="23"/>
    </row>
    <row r="838" spans="4:11" ht="21" customHeight="1">
      <c r="D838" s="9" t="s">
        <v>1278</v>
      </c>
      <c r="E838" s="2"/>
      <c r="F838" s="10"/>
      <c r="G838" s="10"/>
      <c r="H838" s="10"/>
      <c r="I838" s="10"/>
      <c r="J838" s="22"/>
      <c r="K838" s="23"/>
    </row>
    <row r="839" spans="6:11" ht="57" customHeight="1">
      <c r="F839" s="10"/>
      <c r="G839" s="10"/>
      <c r="H839" s="10"/>
      <c r="I839" s="10"/>
      <c r="J839" s="22"/>
      <c r="K839" s="75"/>
    </row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1329" spans="1:20" s="15" customFormat="1" ht="14.25">
      <c r="A1329" s="14"/>
      <c r="E1329" s="395"/>
      <c r="F1329" s="10"/>
      <c r="G1329" s="10"/>
      <c r="H1329" s="10"/>
      <c r="I1329" s="10"/>
      <c r="J1329" s="62"/>
      <c r="K1329" s="62"/>
      <c r="L1329" s="72"/>
      <c r="M1329" s="92"/>
      <c r="N1329" s="92"/>
      <c r="O1329" s="92"/>
      <c r="P1329" s="92"/>
      <c r="Q1329" s="92"/>
      <c r="R1329" s="92"/>
      <c r="S1329" s="92"/>
      <c r="T1329" s="92"/>
    </row>
    <row r="1330" spans="1:20" s="15" customFormat="1" ht="14.25">
      <c r="A1330" s="14"/>
      <c r="E1330" s="395"/>
      <c r="F1330" s="10"/>
      <c r="G1330" s="10"/>
      <c r="H1330" s="10"/>
      <c r="I1330" s="10"/>
      <c r="J1330" s="62"/>
      <c r="K1330" s="62"/>
      <c r="L1330" s="72"/>
      <c r="M1330" s="92"/>
      <c r="N1330" s="92"/>
      <c r="O1330" s="92"/>
      <c r="P1330" s="92"/>
      <c r="Q1330" s="92"/>
      <c r="R1330" s="92"/>
      <c r="S1330" s="92"/>
      <c r="T1330" s="92"/>
    </row>
    <row r="1331" spans="1:20" s="15" customFormat="1" ht="14.25">
      <c r="A1331" s="14"/>
      <c r="E1331" s="395"/>
      <c r="F1331" s="10"/>
      <c r="G1331" s="10"/>
      <c r="H1331" s="10"/>
      <c r="I1331" s="10"/>
      <c r="J1331" s="62"/>
      <c r="K1331" s="62"/>
      <c r="L1331" s="72"/>
      <c r="M1331" s="92"/>
      <c r="N1331" s="92"/>
      <c r="O1331" s="92"/>
      <c r="P1331" s="92"/>
      <c r="Q1331" s="92"/>
      <c r="R1331" s="92"/>
      <c r="S1331" s="92"/>
      <c r="T1331" s="92"/>
    </row>
    <row r="1332" spans="1:20" s="15" customFormat="1" ht="14.25">
      <c r="A1332" s="14"/>
      <c r="E1332" s="395"/>
      <c r="F1332" s="10"/>
      <c r="G1332" s="10"/>
      <c r="H1332" s="10"/>
      <c r="I1332" s="10"/>
      <c r="J1332" s="62"/>
      <c r="K1332" s="62"/>
      <c r="L1332" s="72"/>
      <c r="M1332" s="92"/>
      <c r="N1332" s="92"/>
      <c r="O1332" s="92"/>
      <c r="P1332" s="92"/>
      <c r="Q1332" s="92"/>
      <c r="R1332" s="92"/>
      <c r="S1332" s="92"/>
      <c r="T1332" s="92"/>
    </row>
    <row r="1333" spans="1:20" s="15" customFormat="1" ht="14.25">
      <c r="A1333" s="14"/>
      <c r="E1333" s="395"/>
      <c r="F1333" s="10"/>
      <c r="G1333" s="10"/>
      <c r="H1333" s="10"/>
      <c r="I1333" s="10"/>
      <c r="J1333" s="62"/>
      <c r="K1333" s="62"/>
      <c r="L1333" s="72"/>
      <c r="M1333" s="92"/>
      <c r="N1333" s="92"/>
      <c r="O1333" s="92"/>
      <c r="P1333" s="92"/>
      <c r="Q1333" s="92"/>
      <c r="R1333" s="92"/>
      <c r="S1333" s="92"/>
      <c r="T1333" s="92"/>
    </row>
    <row r="1334" spans="1:20" s="15" customFormat="1" ht="14.25">
      <c r="A1334" s="14"/>
      <c r="E1334" s="395"/>
      <c r="F1334" s="10"/>
      <c r="G1334" s="10"/>
      <c r="H1334" s="10"/>
      <c r="I1334" s="10"/>
      <c r="J1334" s="62"/>
      <c r="K1334" s="62"/>
      <c r="L1334" s="72"/>
      <c r="M1334" s="92"/>
      <c r="N1334" s="92"/>
      <c r="O1334" s="92"/>
      <c r="P1334" s="92"/>
      <c r="Q1334" s="92"/>
      <c r="R1334" s="92"/>
      <c r="S1334" s="92"/>
      <c r="T1334" s="92"/>
    </row>
    <row r="1335" spans="1:20" s="15" customFormat="1" ht="14.25">
      <c r="A1335" s="14"/>
      <c r="E1335" s="395"/>
      <c r="F1335" s="10"/>
      <c r="G1335" s="10"/>
      <c r="H1335" s="10"/>
      <c r="I1335" s="10"/>
      <c r="J1335" s="62"/>
      <c r="K1335" s="62"/>
      <c r="L1335" s="72"/>
      <c r="M1335" s="92"/>
      <c r="N1335" s="92"/>
      <c r="O1335" s="92"/>
      <c r="P1335" s="92"/>
      <c r="Q1335" s="92"/>
      <c r="R1335" s="92"/>
      <c r="S1335" s="92"/>
      <c r="T1335" s="92"/>
    </row>
    <row r="1336" spans="1:20" s="15" customFormat="1" ht="14.25">
      <c r="A1336" s="14"/>
      <c r="E1336" s="395"/>
      <c r="F1336" s="10"/>
      <c r="G1336" s="10"/>
      <c r="H1336" s="10"/>
      <c r="I1336" s="10"/>
      <c r="J1336" s="62"/>
      <c r="K1336" s="62"/>
      <c r="L1336" s="72"/>
      <c r="M1336" s="92"/>
      <c r="N1336" s="92"/>
      <c r="O1336" s="92"/>
      <c r="P1336" s="92"/>
      <c r="Q1336" s="92"/>
      <c r="R1336" s="92"/>
      <c r="S1336" s="92"/>
      <c r="T1336" s="92"/>
    </row>
    <row r="1337" spans="1:20" s="15" customFormat="1" ht="14.25">
      <c r="A1337" s="14"/>
      <c r="E1337" s="395"/>
      <c r="F1337" s="10"/>
      <c r="G1337" s="10"/>
      <c r="H1337" s="10"/>
      <c r="I1337" s="10"/>
      <c r="J1337" s="62"/>
      <c r="K1337" s="62"/>
      <c r="L1337" s="72"/>
      <c r="M1337" s="92"/>
      <c r="N1337" s="92"/>
      <c r="O1337" s="92"/>
      <c r="P1337" s="92"/>
      <c r="Q1337" s="92"/>
      <c r="R1337" s="92"/>
      <c r="S1337" s="92"/>
      <c r="T1337" s="92"/>
    </row>
    <row r="1338" spans="1:20" s="15" customFormat="1" ht="14.25">
      <c r="A1338" s="14"/>
      <c r="E1338" s="395"/>
      <c r="F1338" s="10"/>
      <c r="G1338" s="10"/>
      <c r="H1338" s="10"/>
      <c r="I1338" s="10"/>
      <c r="J1338" s="62"/>
      <c r="K1338" s="62"/>
      <c r="L1338" s="72"/>
      <c r="M1338" s="92"/>
      <c r="N1338" s="92"/>
      <c r="O1338" s="92"/>
      <c r="P1338" s="92"/>
      <c r="Q1338" s="92"/>
      <c r="R1338" s="92"/>
      <c r="S1338" s="92"/>
      <c r="T1338" s="92"/>
    </row>
    <row r="1339" spans="1:20" s="15" customFormat="1" ht="14.25">
      <c r="A1339" s="14"/>
      <c r="E1339" s="395"/>
      <c r="F1339" s="10"/>
      <c r="G1339" s="10"/>
      <c r="H1339" s="10"/>
      <c r="I1339" s="10"/>
      <c r="J1339" s="62"/>
      <c r="K1339" s="62"/>
      <c r="L1339" s="72"/>
      <c r="M1339" s="92"/>
      <c r="N1339" s="92"/>
      <c r="O1339" s="92"/>
      <c r="P1339" s="92"/>
      <c r="Q1339" s="92"/>
      <c r="R1339" s="92"/>
      <c r="S1339" s="92"/>
      <c r="T1339" s="92"/>
    </row>
    <row r="1340" spans="1:20" s="15" customFormat="1" ht="14.25">
      <c r="A1340" s="14"/>
      <c r="E1340" s="395"/>
      <c r="F1340" s="10"/>
      <c r="G1340" s="10"/>
      <c r="H1340" s="10"/>
      <c r="I1340" s="10"/>
      <c r="J1340" s="62"/>
      <c r="K1340" s="62"/>
      <c r="L1340" s="72"/>
      <c r="M1340" s="92"/>
      <c r="N1340" s="92"/>
      <c r="O1340" s="92"/>
      <c r="P1340" s="92"/>
      <c r="Q1340" s="92"/>
      <c r="R1340" s="92"/>
      <c r="S1340" s="92"/>
      <c r="T1340" s="92"/>
    </row>
    <row r="1341" spans="1:20" s="15" customFormat="1" ht="14.25">
      <c r="A1341" s="14"/>
      <c r="E1341" s="395"/>
      <c r="F1341" s="10"/>
      <c r="G1341" s="10"/>
      <c r="H1341" s="10"/>
      <c r="I1341" s="10"/>
      <c r="J1341" s="62"/>
      <c r="K1341" s="62"/>
      <c r="L1341" s="72"/>
      <c r="M1341" s="92"/>
      <c r="N1341" s="92"/>
      <c r="O1341" s="92"/>
      <c r="P1341" s="92"/>
      <c r="Q1341" s="92"/>
      <c r="R1341" s="92"/>
      <c r="S1341" s="92"/>
      <c r="T1341" s="92"/>
    </row>
    <row r="1342" spans="1:20" s="15" customFormat="1" ht="14.25">
      <c r="A1342" s="14"/>
      <c r="E1342" s="395"/>
      <c r="F1342" s="10"/>
      <c r="G1342" s="10"/>
      <c r="H1342" s="10"/>
      <c r="I1342" s="10"/>
      <c r="J1342" s="62"/>
      <c r="K1342" s="62"/>
      <c r="L1342" s="72"/>
      <c r="M1342" s="92"/>
      <c r="N1342" s="92"/>
      <c r="O1342" s="92"/>
      <c r="P1342" s="92"/>
      <c r="Q1342" s="92"/>
      <c r="R1342" s="92"/>
      <c r="S1342" s="92"/>
      <c r="T1342" s="92"/>
    </row>
    <row r="1343" spans="1:20" s="15" customFormat="1" ht="14.25">
      <c r="A1343" s="14"/>
      <c r="E1343" s="395"/>
      <c r="F1343" s="10"/>
      <c r="G1343" s="10"/>
      <c r="H1343" s="10"/>
      <c r="I1343" s="10"/>
      <c r="J1343" s="62"/>
      <c r="K1343" s="62"/>
      <c r="L1343" s="72"/>
      <c r="M1343" s="92"/>
      <c r="N1343" s="92"/>
      <c r="O1343" s="92"/>
      <c r="P1343" s="92"/>
      <c r="Q1343" s="92"/>
      <c r="R1343" s="92"/>
      <c r="S1343" s="92"/>
      <c r="T1343" s="92"/>
    </row>
    <row r="1344" spans="1:20" s="15" customFormat="1" ht="14.25">
      <c r="A1344" s="14"/>
      <c r="E1344" s="395"/>
      <c r="F1344" s="10"/>
      <c r="G1344" s="10"/>
      <c r="H1344" s="10"/>
      <c r="I1344" s="10"/>
      <c r="J1344" s="62"/>
      <c r="K1344" s="62"/>
      <c r="L1344" s="72"/>
      <c r="M1344" s="92"/>
      <c r="N1344" s="92"/>
      <c r="O1344" s="92"/>
      <c r="P1344" s="92"/>
      <c r="Q1344" s="92"/>
      <c r="R1344" s="92"/>
      <c r="S1344" s="92"/>
      <c r="T1344" s="92"/>
    </row>
    <row r="1345" spans="1:20" s="15" customFormat="1" ht="14.25">
      <c r="A1345" s="14"/>
      <c r="E1345" s="395"/>
      <c r="F1345" s="10"/>
      <c r="G1345" s="10"/>
      <c r="H1345" s="10"/>
      <c r="I1345" s="10"/>
      <c r="J1345" s="62"/>
      <c r="K1345" s="62"/>
      <c r="L1345" s="72"/>
      <c r="M1345" s="92"/>
      <c r="N1345" s="92"/>
      <c r="O1345" s="92"/>
      <c r="P1345" s="92"/>
      <c r="Q1345" s="92"/>
      <c r="R1345" s="92"/>
      <c r="S1345" s="92"/>
      <c r="T1345" s="92"/>
    </row>
    <row r="1346" spans="1:20" s="15" customFormat="1" ht="14.25">
      <c r="A1346" s="14"/>
      <c r="E1346" s="395"/>
      <c r="F1346" s="10"/>
      <c r="G1346" s="10"/>
      <c r="H1346" s="10"/>
      <c r="I1346" s="10"/>
      <c r="J1346" s="62"/>
      <c r="K1346" s="62"/>
      <c r="L1346" s="72"/>
      <c r="M1346" s="92"/>
      <c r="N1346" s="92"/>
      <c r="O1346" s="92"/>
      <c r="P1346" s="92"/>
      <c r="Q1346" s="92"/>
      <c r="R1346" s="92"/>
      <c r="S1346" s="92"/>
      <c r="T1346" s="92"/>
    </row>
    <row r="1347" spans="1:20" s="15" customFormat="1" ht="14.25">
      <c r="A1347" s="14"/>
      <c r="E1347" s="395"/>
      <c r="F1347" s="10"/>
      <c r="G1347" s="10"/>
      <c r="H1347" s="10"/>
      <c r="I1347" s="10"/>
      <c r="J1347" s="62"/>
      <c r="K1347" s="62"/>
      <c r="L1347" s="72"/>
      <c r="M1347" s="92"/>
      <c r="N1347" s="92"/>
      <c r="O1347" s="92"/>
      <c r="P1347" s="92"/>
      <c r="Q1347" s="92"/>
      <c r="R1347" s="92"/>
      <c r="S1347" s="92"/>
      <c r="T1347" s="92"/>
    </row>
    <row r="1348" spans="1:20" s="15" customFormat="1" ht="14.25">
      <c r="A1348" s="14"/>
      <c r="E1348" s="395"/>
      <c r="F1348" s="10"/>
      <c r="G1348" s="10"/>
      <c r="H1348" s="10"/>
      <c r="I1348" s="10"/>
      <c r="J1348" s="62"/>
      <c r="K1348" s="62"/>
      <c r="L1348" s="72"/>
      <c r="M1348" s="92"/>
      <c r="N1348" s="92"/>
      <c r="O1348" s="92"/>
      <c r="P1348" s="92"/>
      <c r="Q1348" s="92"/>
      <c r="R1348" s="92"/>
      <c r="S1348" s="92"/>
      <c r="T1348" s="92"/>
    </row>
    <row r="1349" spans="1:20" s="15" customFormat="1" ht="14.25">
      <c r="A1349" s="14"/>
      <c r="E1349" s="395"/>
      <c r="F1349" s="10"/>
      <c r="G1349" s="10"/>
      <c r="H1349" s="10"/>
      <c r="I1349" s="10"/>
      <c r="J1349" s="62"/>
      <c r="K1349" s="62"/>
      <c r="L1349" s="72"/>
      <c r="M1349" s="92"/>
      <c r="N1349" s="92"/>
      <c r="O1349" s="92"/>
      <c r="P1349" s="92"/>
      <c r="Q1349" s="92"/>
      <c r="R1349" s="92"/>
      <c r="S1349" s="92"/>
      <c r="T1349" s="92"/>
    </row>
    <row r="1350" spans="1:20" s="15" customFormat="1" ht="14.25">
      <c r="A1350" s="14"/>
      <c r="E1350" s="395"/>
      <c r="F1350" s="10"/>
      <c r="G1350" s="10"/>
      <c r="H1350" s="10"/>
      <c r="I1350" s="10"/>
      <c r="J1350" s="62"/>
      <c r="K1350" s="62"/>
      <c r="L1350" s="72"/>
      <c r="M1350" s="92"/>
      <c r="N1350" s="92"/>
      <c r="O1350" s="92"/>
      <c r="P1350" s="92"/>
      <c r="Q1350" s="92"/>
      <c r="R1350" s="92"/>
      <c r="S1350" s="92"/>
      <c r="T1350" s="92"/>
    </row>
    <row r="1351" spans="1:20" s="15" customFormat="1" ht="14.25">
      <c r="A1351" s="14"/>
      <c r="E1351" s="395"/>
      <c r="F1351" s="10"/>
      <c r="G1351" s="10"/>
      <c r="H1351" s="10"/>
      <c r="I1351" s="10"/>
      <c r="J1351" s="62"/>
      <c r="K1351" s="62"/>
      <c r="L1351" s="72"/>
      <c r="M1351" s="92"/>
      <c r="N1351" s="92"/>
      <c r="O1351" s="92"/>
      <c r="P1351" s="92"/>
      <c r="Q1351" s="92"/>
      <c r="R1351" s="92"/>
      <c r="S1351" s="92"/>
      <c r="T1351" s="92"/>
    </row>
    <row r="1352" spans="1:20" s="15" customFormat="1" ht="14.25">
      <c r="A1352" s="14"/>
      <c r="E1352" s="395"/>
      <c r="F1352" s="10"/>
      <c r="G1352" s="10"/>
      <c r="H1352" s="10"/>
      <c r="I1352" s="10"/>
      <c r="J1352" s="62"/>
      <c r="K1352" s="62"/>
      <c r="L1352" s="72"/>
      <c r="M1352" s="92"/>
      <c r="N1352" s="92"/>
      <c r="O1352" s="92"/>
      <c r="P1352" s="92"/>
      <c r="Q1352" s="92"/>
      <c r="R1352" s="92"/>
      <c r="S1352" s="92"/>
      <c r="T1352" s="92"/>
    </row>
    <row r="1353" spans="1:20" s="15" customFormat="1" ht="14.25">
      <c r="A1353" s="14"/>
      <c r="E1353" s="395"/>
      <c r="F1353" s="10"/>
      <c r="G1353" s="10"/>
      <c r="H1353" s="10"/>
      <c r="I1353" s="10"/>
      <c r="J1353" s="62"/>
      <c r="K1353" s="62"/>
      <c r="L1353" s="72"/>
      <c r="M1353" s="92"/>
      <c r="N1353" s="92"/>
      <c r="O1353" s="92"/>
      <c r="P1353" s="92"/>
      <c r="Q1353" s="92"/>
      <c r="R1353" s="92"/>
      <c r="S1353" s="92"/>
      <c r="T1353" s="92"/>
    </row>
    <row r="1354" spans="1:20" s="15" customFormat="1" ht="14.25">
      <c r="A1354" s="14"/>
      <c r="E1354" s="395"/>
      <c r="F1354" s="10"/>
      <c r="G1354" s="10"/>
      <c r="H1354" s="10"/>
      <c r="I1354" s="10"/>
      <c r="J1354" s="62"/>
      <c r="K1354" s="62"/>
      <c r="L1354" s="72"/>
      <c r="M1354" s="92"/>
      <c r="N1354" s="92"/>
      <c r="O1354" s="92"/>
      <c r="P1354" s="92"/>
      <c r="Q1354" s="92"/>
      <c r="R1354" s="92"/>
      <c r="S1354" s="92"/>
      <c r="T1354" s="92"/>
    </row>
    <row r="1355" spans="1:20" s="15" customFormat="1" ht="14.25">
      <c r="A1355" s="14"/>
      <c r="E1355" s="395"/>
      <c r="F1355" s="10"/>
      <c r="G1355" s="10"/>
      <c r="H1355" s="10"/>
      <c r="I1355" s="10"/>
      <c r="J1355" s="62"/>
      <c r="K1355" s="62"/>
      <c r="L1355" s="72"/>
      <c r="M1355" s="92"/>
      <c r="N1355" s="92"/>
      <c r="O1355" s="92"/>
      <c r="P1355" s="92"/>
      <c r="Q1355" s="92"/>
      <c r="R1355" s="92"/>
      <c r="S1355" s="92"/>
      <c r="T1355" s="92"/>
    </row>
    <row r="1356" spans="1:20" s="15" customFormat="1" ht="14.25">
      <c r="A1356" s="14"/>
      <c r="E1356" s="395"/>
      <c r="F1356" s="10"/>
      <c r="G1356" s="10"/>
      <c r="H1356" s="10"/>
      <c r="I1356" s="10"/>
      <c r="J1356" s="62"/>
      <c r="K1356" s="62"/>
      <c r="L1356" s="72"/>
      <c r="M1356" s="92"/>
      <c r="N1356" s="92"/>
      <c r="O1356" s="92"/>
      <c r="P1356" s="92"/>
      <c r="Q1356" s="92"/>
      <c r="R1356" s="92"/>
      <c r="S1356" s="92"/>
      <c r="T1356" s="92"/>
    </row>
    <row r="1357" spans="1:20" s="15" customFormat="1" ht="14.25">
      <c r="A1357" s="14"/>
      <c r="E1357" s="395"/>
      <c r="F1357" s="10"/>
      <c r="G1357" s="10"/>
      <c r="H1357" s="10"/>
      <c r="I1357" s="10"/>
      <c r="J1357" s="62"/>
      <c r="K1357" s="62"/>
      <c r="L1357" s="72"/>
      <c r="M1357" s="92"/>
      <c r="N1357" s="92"/>
      <c r="O1357" s="92"/>
      <c r="P1357" s="92"/>
      <c r="Q1357" s="92"/>
      <c r="R1357" s="92"/>
      <c r="S1357" s="92"/>
      <c r="T1357" s="92"/>
    </row>
    <row r="1358" spans="1:20" s="15" customFormat="1" ht="14.25">
      <c r="A1358" s="14"/>
      <c r="E1358" s="395"/>
      <c r="F1358" s="10"/>
      <c r="G1358" s="10"/>
      <c r="H1358" s="10"/>
      <c r="I1358" s="10"/>
      <c r="J1358" s="62"/>
      <c r="K1358" s="62"/>
      <c r="L1358" s="72"/>
      <c r="M1358" s="92"/>
      <c r="N1358" s="92"/>
      <c r="O1358" s="92"/>
      <c r="P1358" s="92"/>
      <c r="Q1358" s="92"/>
      <c r="R1358" s="92"/>
      <c r="S1358" s="92"/>
      <c r="T1358" s="92"/>
    </row>
    <row r="1359" spans="1:20" s="15" customFormat="1" ht="14.25">
      <c r="A1359" s="14"/>
      <c r="E1359" s="395"/>
      <c r="F1359" s="10"/>
      <c r="G1359" s="10"/>
      <c r="H1359" s="10"/>
      <c r="I1359" s="10"/>
      <c r="J1359" s="62"/>
      <c r="K1359" s="62"/>
      <c r="L1359" s="72"/>
      <c r="M1359" s="92"/>
      <c r="N1359" s="92"/>
      <c r="O1359" s="92"/>
      <c r="P1359" s="92"/>
      <c r="Q1359" s="92"/>
      <c r="R1359" s="92"/>
      <c r="S1359" s="92"/>
      <c r="T1359" s="92"/>
    </row>
    <row r="1360" spans="1:20" s="15" customFormat="1" ht="14.25">
      <c r="A1360" s="14"/>
      <c r="E1360" s="395"/>
      <c r="F1360" s="10"/>
      <c r="G1360" s="10"/>
      <c r="H1360" s="10"/>
      <c r="I1360" s="10"/>
      <c r="J1360" s="62"/>
      <c r="K1360" s="62"/>
      <c r="L1360" s="72"/>
      <c r="M1360" s="92"/>
      <c r="N1360" s="92"/>
      <c r="O1360" s="92"/>
      <c r="P1360" s="92"/>
      <c r="Q1360" s="92"/>
      <c r="R1360" s="92"/>
      <c r="S1360" s="92"/>
      <c r="T1360" s="92"/>
    </row>
    <row r="1361" spans="1:20" s="15" customFormat="1" ht="14.25">
      <c r="A1361" s="14"/>
      <c r="E1361" s="395"/>
      <c r="F1361" s="10"/>
      <c r="G1361" s="10"/>
      <c r="H1361" s="10"/>
      <c r="I1361" s="10"/>
      <c r="J1361" s="62"/>
      <c r="K1361" s="62"/>
      <c r="L1361" s="72"/>
      <c r="M1361" s="92"/>
      <c r="N1361" s="92"/>
      <c r="O1361" s="92"/>
      <c r="P1361" s="92"/>
      <c r="Q1361" s="92"/>
      <c r="R1361" s="92"/>
      <c r="S1361" s="92"/>
      <c r="T1361" s="92"/>
    </row>
    <row r="1362" spans="1:20" s="15" customFormat="1" ht="14.25">
      <c r="A1362" s="14"/>
      <c r="E1362" s="395"/>
      <c r="F1362" s="10"/>
      <c r="G1362" s="10"/>
      <c r="H1362" s="10"/>
      <c r="I1362" s="10"/>
      <c r="J1362" s="62"/>
      <c r="K1362" s="62"/>
      <c r="L1362" s="72"/>
      <c r="M1362" s="92"/>
      <c r="N1362" s="92"/>
      <c r="O1362" s="92"/>
      <c r="P1362" s="92"/>
      <c r="Q1362" s="92"/>
      <c r="R1362" s="92"/>
      <c r="S1362" s="92"/>
      <c r="T1362" s="92"/>
    </row>
    <row r="1363" spans="1:20" s="15" customFormat="1" ht="14.25">
      <c r="A1363" s="14"/>
      <c r="E1363" s="395"/>
      <c r="F1363" s="10"/>
      <c r="G1363" s="10"/>
      <c r="H1363" s="10"/>
      <c r="I1363" s="10"/>
      <c r="J1363" s="62"/>
      <c r="K1363" s="62"/>
      <c r="L1363" s="72"/>
      <c r="M1363" s="92"/>
      <c r="N1363" s="92"/>
      <c r="O1363" s="92"/>
      <c r="P1363" s="92"/>
      <c r="Q1363" s="92"/>
      <c r="R1363" s="92"/>
      <c r="S1363" s="92"/>
      <c r="T1363" s="92"/>
    </row>
    <row r="1364" spans="1:20" s="15" customFormat="1" ht="14.25">
      <c r="A1364" s="14"/>
      <c r="E1364" s="395"/>
      <c r="F1364" s="10"/>
      <c r="G1364" s="10"/>
      <c r="H1364" s="10"/>
      <c r="I1364" s="10"/>
      <c r="J1364" s="62"/>
      <c r="K1364" s="62"/>
      <c r="L1364" s="72"/>
      <c r="M1364" s="92"/>
      <c r="N1364" s="92"/>
      <c r="O1364" s="92"/>
      <c r="P1364" s="92"/>
      <c r="Q1364" s="92"/>
      <c r="R1364" s="92"/>
      <c r="S1364" s="92"/>
      <c r="T1364" s="92"/>
    </row>
    <row r="1365" spans="1:20" s="15" customFormat="1" ht="14.25">
      <c r="A1365" s="14"/>
      <c r="E1365" s="395"/>
      <c r="F1365" s="10"/>
      <c r="G1365" s="10"/>
      <c r="H1365" s="10"/>
      <c r="I1365" s="10"/>
      <c r="J1365" s="62"/>
      <c r="K1365" s="62"/>
      <c r="L1365" s="72"/>
      <c r="M1365" s="92"/>
      <c r="N1365" s="92"/>
      <c r="O1365" s="92"/>
      <c r="P1365" s="92"/>
      <c r="Q1365" s="92"/>
      <c r="R1365" s="92"/>
      <c r="S1365" s="92"/>
      <c r="T1365" s="92"/>
    </row>
    <row r="1366" spans="1:20" s="15" customFormat="1" ht="14.25">
      <c r="A1366" s="14"/>
      <c r="E1366" s="395"/>
      <c r="F1366" s="10"/>
      <c r="G1366" s="10"/>
      <c r="H1366" s="10"/>
      <c r="I1366" s="10"/>
      <c r="J1366" s="62"/>
      <c r="K1366" s="62"/>
      <c r="L1366" s="72"/>
      <c r="M1366" s="92"/>
      <c r="N1366" s="92"/>
      <c r="O1366" s="92"/>
      <c r="P1366" s="92"/>
      <c r="Q1366" s="92"/>
      <c r="R1366" s="92"/>
      <c r="S1366" s="92"/>
      <c r="T1366" s="92"/>
    </row>
    <row r="1367" spans="1:20" s="15" customFormat="1" ht="14.25">
      <c r="A1367" s="14"/>
      <c r="E1367" s="395"/>
      <c r="F1367" s="10"/>
      <c r="G1367" s="10"/>
      <c r="H1367" s="10"/>
      <c r="I1367" s="10"/>
      <c r="J1367" s="62"/>
      <c r="K1367" s="62"/>
      <c r="L1367" s="72"/>
      <c r="M1367" s="92"/>
      <c r="N1367" s="92"/>
      <c r="O1367" s="92"/>
      <c r="P1367" s="92"/>
      <c r="Q1367" s="92"/>
      <c r="R1367" s="92"/>
      <c r="S1367" s="92"/>
      <c r="T1367" s="92"/>
    </row>
    <row r="1368" spans="1:20" s="15" customFormat="1" ht="14.25">
      <c r="A1368" s="14"/>
      <c r="E1368" s="395"/>
      <c r="F1368" s="10"/>
      <c r="G1368" s="10"/>
      <c r="H1368" s="10"/>
      <c r="I1368" s="10"/>
      <c r="J1368" s="62"/>
      <c r="K1368" s="62"/>
      <c r="L1368" s="72"/>
      <c r="M1368" s="92"/>
      <c r="N1368" s="92"/>
      <c r="O1368" s="92"/>
      <c r="P1368" s="92"/>
      <c r="Q1368" s="92"/>
      <c r="R1368" s="92"/>
      <c r="S1368" s="92"/>
      <c r="T1368" s="92"/>
    </row>
    <row r="1369" spans="1:20" s="15" customFormat="1" ht="14.25">
      <c r="A1369" s="14"/>
      <c r="E1369" s="395"/>
      <c r="F1369" s="10"/>
      <c r="G1369" s="10"/>
      <c r="H1369" s="10"/>
      <c r="I1369" s="10"/>
      <c r="J1369" s="62"/>
      <c r="K1369" s="62"/>
      <c r="L1369" s="72"/>
      <c r="M1369" s="92"/>
      <c r="N1369" s="92"/>
      <c r="O1369" s="92"/>
      <c r="P1369" s="92"/>
      <c r="Q1369" s="92"/>
      <c r="R1369" s="92"/>
      <c r="S1369" s="92"/>
      <c r="T1369" s="92"/>
    </row>
    <row r="1370" spans="1:20" s="15" customFormat="1" ht="14.25">
      <c r="A1370" s="14"/>
      <c r="E1370" s="395"/>
      <c r="F1370" s="10"/>
      <c r="G1370" s="10"/>
      <c r="H1370" s="10"/>
      <c r="I1370" s="10"/>
      <c r="J1370" s="62"/>
      <c r="K1370" s="62"/>
      <c r="L1370" s="72"/>
      <c r="M1370" s="92"/>
      <c r="N1370" s="92"/>
      <c r="O1370" s="92"/>
      <c r="P1370" s="92"/>
      <c r="Q1370" s="92"/>
      <c r="R1370" s="92"/>
      <c r="S1370" s="92"/>
      <c r="T1370" s="92"/>
    </row>
    <row r="1371" spans="1:20" s="15" customFormat="1" ht="14.25">
      <c r="A1371" s="14"/>
      <c r="E1371" s="395"/>
      <c r="F1371" s="10"/>
      <c r="G1371" s="10"/>
      <c r="H1371" s="10"/>
      <c r="I1371" s="10"/>
      <c r="J1371" s="62"/>
      <c r="K1371" s="62"/>
      <c r="L1371" s="72"/>
      <c r="M1371" s="92"/>
      <c r="N1371" s="92"/>
      <c r="O1371" s="92"/>
      <c r="P1371" s="92"/>
      <c r="Q1371" s="92"/>
      <c r="R1371" s="92"/>
      <c r="S1371" s="92"/>
      <c r="T1371" s="92"/>
    </row>
    <row r="1372" spans="1:20" s="15" customFormat="1" ht="14.25">
      <c r="A1372" s="14"/>
      <c r="E1372" s="395"/>
      <c r="F1372" s="10"/>
      <c r="G1372" s="10"/>
      <c r="H1372" s="10"/>
      <c r="I1372" s="10"/>
      <c r="J1372" s="62"/>
      <c r="K1372" s="62"/>
      <c r="L1372" s="72"/>
      <c r="M1372" s="92"/>
      <c r="N1372" s="92"/>
      <c r="O1372" s="92"/>
      <c r="P1372" s="92"/>
      <c r="Q1372" s="92"/>
      <c r="R1372" s="92"/>
      <c r="S1372" s="92"/>
      <c r="T1372" s="92"/>
    </row>
    <row r="1373" spans="1:20" s="15" customFormat="1" ht="14.25">
      <c r="A1373" s="14"/>
      <c r="E1373" s="395"/>
      <c r="F1373" s="10"/>
      <c r="G1373" s="10"/>
      <c r="H1373" s="10"/>
      <c r="I1373" s="10"/>
      <c r="J1373" s="62"/>
      <c r="K1373" s="62"/>
      <c r="L1373" s="72"/>
      <c r="M1373" s="92"/>
      <c r="N1373" s="92"/>
      <c r="O1373" s="92"/>
      <c r="P1373" s="92"/>
      <c r="Q1373" s="92"/>
      <c r="R1373" s="92"/>
      <c r="S1373" s="92"/>
      <c r="T1373" s="92"/>
    </row>
    <row r="1374" spans="1:20" s="15" customFormat="1" ht="14.25">
      <c r="A1374" s="14"/>
      <c r="E1374" s="395"/>
      <c r="F1374" s="10"/>
      <c r="G1374" s="10"/>
      <c r="H1374" s="10"/>
      <c r="I1374" s="10"/>
      <c r="J1374" s="62"/>
      <c r="K1374" s="62"/>
      <c r="L1374" s="72"/>
      <c r="M1374" s="92"/>
      <c r="N1374" s="92"/>
      <c r="O1374" s="92"/>
      <c r="P1374" s="92"/>
      <c r="Q1374" s="92"/>
      <c r="R1374" s="92"/>
      <c r="S1374" s="92"/>
      <c r="T1374" s="92"/>
    </row>
    <row r="1375" spans="1:20" s="15" customFormat="1" ht="14.25">
      <c r="A1375" s="14"/>
      <c r="E1375" s="395"/>
      <c r="F1375" s="10"/>
      <c r="G1375" s="10"/>
      <c r="H1375" s="10"/>
      <c r="I1375" s="10"/>
      <c r="J1375" s="62"/>
      <c r="K1375" s="62"/>
      <c r="L1375" s="72"/>
      <c r="M1375" s="92"/>
      <c r="N1375" s="92"/>
      <c r="O1375" s="92"/>
      <c r="P1375" s="92"/>
      <c r="Q1375" s="92"/>
      <c r="R1375" s="92"/>
      <c r="S1375" s="92"/>
      <c r="T1375" s="92"/>
    </row>
    <row r="1376" spans="1:20" s="15" customFormat="1" ht="14.25">
      <c r="A1376" s="14"/>
      <c r="E1376" s="395"/>
      <c r="F1376" s="10"/>
      <c r="G1376" s="10"/>
      <c r="H1376" s="10"/>
      <c r="I1376" s="10"/>
      <c r="J1376" s="62"/>
      <c r="K1376" s="62"/>
      <c r="L1376" s="72"/>
      <c r="M1376" s="92"/>
      <c r="N1376" s="92"/>
      <c r="O1376" s="92"/>
      <c r="P1376" s="92"/>
      <c r="Q1376" s="92"/>
      <c r="R1376" s="92"/>
      <c r="S1376" s="92"/>
      <c r="T1376" s="92"/>
    </row>
    <row r="1377" spans="1:20" s="15" customFormat="1" ht="14.25">
      <c r="A1377" s="14"/>
      <c r="E1377" s="395"/>
      <c r="F1377" s="10"/>
      <c r="G1377" s="10"/>
      <c r="H1377" s="10"/>
      <c r="I1377" s="10"/>
      <c r="J1377" s="62"/>
      <c r="K1377" s="62"/>
      <c r="L1377" s="72"/>
      <c r="M1377" s="92"/>
      <c r="N1377" s="92"/>
      <c r="O1377" s="92"/>
      <c r="P1377" s="92"/>
      <c r="Q1377" s="92"/>
      <c r="R1377" s="92"/>
      <c r="S1377" s="92"/>
      <c r="T1377" s="92"/>
    </row>
    <row r="1378" spans="1:20" s="15" customFormat="1" ht="14.25">
      <c r="A1378" s="14"/>
      <c r="E1378" s="395"/>
      <c r="F1378" s="10"/>
      <c r="G1378" s="10"/>
      <c r="H1378" s="10"/>
      <c r="I1378" s="10"/>
      <c r="J1378" s="62"/>
      <c r="K1378" s="62"/>
      <c r="L1378" s="72"/>
      <c r="M1378" s="92"/>
      <c r="N1378" s="92"/>
      <c r="O1378" s="92"/>
      <c r="P1378" s="92"/>
      <c r="Q1378" s="92"/>
      <c r="R1378" s="92"/>
      <c r="S1378" s="92"/>
      <c r="T1378" s="92"/>
    </row>
    <row r="1379" spans="1:20" s="15" customFormat="1" ht="14.25">
      <c r="A1379" s="14"/>
      <c r="E1379" s="395"/>
      <c r="F1379" s="10"/>
      <c r="G1379" s="10"/>
      <c r="H1379" s="10"/>
      <c r="I1379" s="10"/>
      <c r="J1379" s="62"/>
      <c r="K1379" s="62"/>
      <c r="L1379" s="72"/>
      <c r="M1379" s="92"/>
      <c r="N1379" s="92"/>
      <c r="O1379" s="92"/>
      <c r="P1379" s="92"/>
      <c r="Q1379" s="92"/>
      <c r="R1379" s="92"/>
      <c r="S1379" s="92"/>
      <c r="T1379" s="92"/>
    </row>
    <row r="1380" spans="1:20" s="15" customFormat="1" ht="14.25">
      <c r="A1380" s="14"/>
      <c r="E1380" s="395"/>
      <c r="F1380" s="10"/>
      <c r="G1380" s="10"/>
      <c r="H1380" s="10"/>
      <c r="I1380" s="10"/>
      <c r="J1380" s="62"/>
      <c r="K1380" s="62"/>
      <c r="L1380" s="72"/>
      <c r="M1380" s="92"/>
      <c r="N1380" s="92"/>
      <c r="O1380" s="92"/>
      <c r="P1380" s="92"/>
      <c r="Q1380" s="92"/>
      <c r="R1380" s="92"/>
      <c r="S1380" s="92"/>
      <c r="T1380" s="92"/>
    </row>
    <row r="1381" spans="1:20" s="15" customFormat="1" ht="14.25">
      <c r="A1381" s="14"/>
      <c r="E1381" s="395"/>
      <c r="F1381" s="10"/>
      <c r="G1381" s="10"/>
      <c r="H1381" s="10"/>
      <c r="I1381" s="10"/>
      <c r="J1381" s="62"/>
      <c r="K1381" s="62"/>
      <c r="L1381" s="72"/>
      <c r="M1381" s="92"/>
      <c r="N1381" s="92"/>
      <c r="O1381" s="92"/>
      <c r="P1381" s="92"/>
      <c r="Q1381" s="92"/>
      <c r="R1381" s="92"/>
      <c r="S1381" s="92"/>
      <c r="T1381" s="92"/>
    </row>
    <row r="1382" spans="1:20" s="15" customFormat="1" ht="14.25">
      <c r="A1382" s="14"/>
      <c r="E1382" s="395"/>
      <c r="F1382" s="10"/>
      <c r="G1382" s="10"/>
      <c r="H1382" s="10"/>
      <c r="I1382" s="10"/>
      <c r="J1382" s="62"/>
      <c r="K1382" s="62"/>
      <c r="L1382" s="72"/>
      <c r="M1382" s="92"/>
      <c r="N1382" s="92"/>
      <c r="O1382" s="92"/>
      <c r="P1382" s="92"/>
      <c r="Q1382" s="92"/>
      <c r="R1382" s="92"/>
      <c r="S1382" s="92"/>
      <c r="T1382" s="92"/>
    </row>
    <row r="1383" spans="1:20" s="15" customFormat="1" ht="14.25">
      <c r="A1383" s="14"/>
      <c r="E1383" s="395"/>
      <c r="F1383" s="10"/>
      <c r="G1383" s="10"/>
      <c r="H1383" s="10"/>
      <c r="I1383" s="10"/>
      <c r="J1383" s="62"/>
      <c r="K1383" s="62"/>
      <c r="L1383" s="72"/>
      <c r="M1383" s="92"/>
      <c r="N1383" s="92"/>
      <c r="O1383" s="92"/>
      <c r="P1383" s="92"/>
      <c r="Q1383" s="92"/>
      <c r="R1383" s="92"/>
      <c r="S1383" s="92"/>
      <c r="T1383" s="92"/>
    </row>
    <row r="1384" spans="1:20" s="15" customFormat="1" ht="14.25">
      <c r="A1384" s="14"/>
      <c r="E1384" s="395"/>
      <c r="F1384" s="10"/>
      <c r="G1384" s="10"/>
      <c r="H1384" s="10"/>
      <c r="I1384" s="10"/>
      <c r="J1384" s="62"/>
      <c r="K1384" s="62"/>
      <c r="L1384" s="72"/>
      <c r="M1384" s="92"/>
      <c r="N1384" s="92"/>
      <c r="O1384" s="92"/>
      <c r="P1384" s="92"/>
      <c r="Q1384" s="92"/>
      <c r="R1384" s="92"/>
      <c r="S1384" s="92"/>
      <c r="T1384" s="92"/>
    </row>
    <row r="1385" spans="1:20" s="15" customFormat="1" ht="14.25">
      <c r="A1385" s="14"/>
      <c r="E1385" s="395"/>
      <c r="F1385" s="10"/>
      <c r="G1385" s="10"/>
      <c r="H1385" s="10"/>
      <c r="I1385" s="10"/>
      <c r="J1385" s="62"/>
      <c r="K1385" s="62"/>
      <c r="L1385" s="72"/>
      <c r="M1385" s="92"/>
      <c r="N1385" s="92"/>
      <c r="O1385" s="92"/>
      <c r="P1385" s="92"/>
      <c r="Q1385" s="92"/>
      <c r="R1385" s="92"/>
      <c r="S1385" s="92"/>
      <c r="T1385" s="92"/>
    </row>
    <row r="1386" spans="1:20" s="15" customFormat="1" ht="14.25">
      <c r="A1386" s="14"/>
      <c r="E1386" s="395"/>
      <c r="F1386" s="10"/>
      <c r="G1386" s="10"/>
      <c r="H1386" s="10"/>
      <c r="I1386" s="10"/>
      <c r="J1386" s="62"/>
      <c r="K1386" s="62"/>
      <c r="L1386" s="72"/>
      <c r="M1386" s="92"/>
      <c r="N1386" s="92"/>
      <c r="O1386" s="92"/>
      <c r="P1386" s="92"/>
      <c r="Q1386" s="92"/>
      <c r="R1386" s="92"/>
      <c r="S1386" s="92"/>
      <c r="T1386" s="92"/>
    </row>
    <row r="1387" spans="1:20" s="15" customFormat="1" ht="14.25">
      <c r="A1387" s="14"/>
      <c r="E1387" s="395"/>
      <c r="F1387" s="10"/>
      <c r="G1387" s="10"/>
      <c r="H1387" s="10"/>
      <c r="I1387" s="10"/>
      <c r="J1387" s="62"/>
      <c r="K1387" s="62"/>
      <c r="L1387" s="72"/>
      <c r="M1387" s="92"/>
      <c r="N1387" s="92"/>
      <c r="O1387" s="92"/>
      <c r="P1387" s="92"/>
      <c r="Q1387" s="92"/>
      <c r="R1387" s="92"/>
      <c r="S1387" s="92"/>
      <c r="T1387" s="92"/>
    </row>
    <row r="1388" spans="1:20" s="15" customFormat="1" ht="14.25">
      <c r="A1388" s="14"/>
      <c r="E1388" s="395"/>
      <c r="F1388" s="10"/>
      <c r="G1388" s="10"/>
      <c r="H1388" s="10"/>
      <c r="I1388" s="10"/>
      <c r="J1388" s="62"/>
      <c r="K1388" s="62"/>
      <c r="L1388" s="72"/>
      <c r="M1388" s="92"/>
      <c r="N1388" s="92"/>
      <c r="O1388" s="92"/>
      <c r="P1388" s="92"/>
      <c r="Q1388" s="92"/>
      <c r="R1388" s="92"/>
      <c r="S1388" s="92"/>
      <c r="T1388" s="92"/>
    </row>
    <row r="1389" spans="1:20" s="15" customFormat="1" ht="14.25">
      <c r="A1389" s="14"/>
      <c r="E1389" s="395"/>
      <c r="F1389" s="10"/>
      <c r="G1389" s="10"/>
      <c r="H1389" s="10"/>
      <c r="I1389" s="10"/>
      <c r="J1389" s="62"/>
      <c r="K1389" s="62"/>
      <c r="L1389" s="72"/>
      <c r="M1389" s="92"/>
      <c r="N1389" s="92"/>
      <c r="O1389" s="92"/>
      <c r="P1389" s="92"/>
      <c r="Q1389" s="92"/>
      <c r="R1389" s="92"/>
      <c r="S1389" s="92"/>
      <c r="T1389" s="92"/>
    </row>
    <row r="1390" spans="1:20" s="15" customFormat="1" ht="14.25">
      <c r="A1390" s="14"/>
      <c r="E1390" s="395"/>
      <c r="F1390" s="10"/>
      <c r="G1390" s="10"/>
      <c r="H1390" s="10"/>
      <c r="I1390" s="10"/>
      <c r="J1390" s="62"/>
      <c r="K1390" s="62"/>
      <c r="L1390" s="72"/>
      <c r="M1390" s="92"/>
      <c r="N1390" s="92"/>
      <c r="O1390" s="92"/>
      <c r="P1390" s="92"/>
      <c r="Q1390" s="92"/>
      <c r="R1390" s="92"/>
      <c r="S1390" s="92"/>
      <c r="T1390" s="92"/>
    </row>
    <row r="1391" spans="1:20" s="15" customFormat="1" ht="14.25">
      <c r="A1391" s="14"/>
      <c r="E1391" s="395"/>
      <c r="F1391" s="10"/>
      <c r="G1391" s="10"/>
      <c r="H1391" s="10"/>
      <c r="I1391" s="10"/>
      <c r="J1391" s="62"/>
      <c r="K1391" s="62"/>
      <c r="L1391" s="72"/>
      <c r="M1391" s="92"/>
      <c r="N1391" s="92"/>
      <c r="O1391" s="92"/>
      <c r="P1391" s="92"/>
      <c r="Q1391" s="92"/>
      <c r="R1391" s="92"/>
      <c r="S1391" s="92"/>
      <c r="T1391" s="92"/>
    </row>
    <row r="1392" spans="1:20" s="15" customFormat="1" ht="14.25">
      <c r="A1392" s="14"/>
      <c r="E1392" s="395"/>
      <c r="F1392" s="10"/>
      <c r="G1392" s="10"/>
      <c r="H1392" s="10"/>
      <c r="I1392" s="10"/>
      <c r="J1392" s="62"/>
      <c r="K1392" s="62"/>
      <c r="L1392" s="72"/>
      <c r="M1392" s="92"/>
      <c r="N1392" s="92"/>
      <c r="O1392" s="92"/>
      <c r="P1392" s="92"/>
      <c r="Q1392" s="92"/>
      <c r="R1392" s="92"/>
      <c r="S1392" s="92"/>
      <c r="T1392" s="92"/>
    </row>
    <row r="1393" spans="1:20" s="15" customFormat="1" ht="14.25">
      <c r="A1393" s="14"/>
      <c r="E1393" s="395"/>
      <c r="F1393" s="10"/>
      <c r="G1393" s="10"/>
      <c r="H1393" s="10"/>
      <c r="I1393" s="10"/>
      <c r="J1393" s="62"/>
      <c r="K1393" s="62"/>
      <c r="L1393" s="72"/>
      <c r="M1393" s="92"/>
      <c r="N1393" s="92"/>
      <c r="O1393" s="92"/>
      <c r="P1393" s="92"/>
      <c r="Q1393" s="92"/>
      <c r="R1393" s="92"/>
      <c r="S1393" s="92"/>
      <c r="T1393" s="92"/>
    </row>
    <row r="1394" spans="1:20" s="15" customFormat="1" ht="14.25">
      <c r="A1394" s="14"/>
      <c r="E1394" s="395"/>
      <c r="F1394" s="10"/>
      <c r="G1394" s="10"/>
      <c r="H1394" s="10"/>
      <c r="I1394" s="10"/>
      <c r="J1394" s="62"/>
      <c r="K1394" s="62"/>
      <c r="L1394" s="72"/>
      <c r="M1394" s="92"/>
      <c r="N1394" s="92"/>
      <c r="O1394" s="92"/>
      <c r="P1394" s="92"/>
      <c r="Q1394" s="92"/>
      <c r="R1394" s="92"/>
      <c r="S1394" s="92"/>
      <c r="T1394" s="92"/>
    </row>
    <row r="1395" spans="1:20" s="15" customFormat="1" ht="14.25">
      <c r="A1395" s="14"/>
      <c r="E1395" s="395"/>
      <c r="F1395" s="10"/>
      <c r="G1395" s="10"/>
      <c r="H1395" s="10"/>
      <c r="I1395" s="10"/>
      <c r="J1395" s="62"/>
      <c r="K1395" s="62"/>
      <c r="L1395" s="72"/>
      <c r="M1395" s="92"/>
      <c r="N1395" s="92"/>
      <c r="O1395" s="92"/>
      <c r="P1395" s="92"/>
      <c r="Q1395" s="92"/>
      <c r="R1395" s="92"/>
      <c r="S1395" s="92"/>
      <c r="T1395" s="92"/>
    </row>
    <row r="1396" spans="1:20" s="15" customFormat="1" ht="14.25">
      <c r="A1396" s="14"/>
      <c r="E1396" s="395"/>
      <c r="F1396" s="10"/>
      <c r="G1396" s="10"/>
      <c r="H1396" s="10"/>
      <c r="I1396" s="10"/>
      <c r="J1396" s="62"/>
      <c r="K1396" s="62"/>
      <c r="L1396" s="72"/>
      <c r="M1396" s="92"/>
      <c r="N1396" s="92"/>
      <c r="O1396" s="92"/>
      <c r="P1396" s="92"/>
      <c r="Q1396" s="92"/>
      <c r="R1396" s="92"/>
      <c r="S1396" s="92"/>
      <c r="T1396" s="92"/>
    </row>
    <row r="1397" spans="1:20" s="15" customFormat="1" ht="14.25">
      <c r="A1397" s="14"/>
      <c r="E1397" s="395"/>
      <c r="F1397" s="10"/>
      <c r="G1397" s="10"/>
      <c r="H1397" s="10"/>
      <c r="I1397" s="10"/>
      <c r="J1397" s="62"/>
      <c r="K1397" s="62"/>
      <c r="L1397" s="72"/>
      <c r="M1397" s="92"/>
      <c r="N1397" s="92"/>
      <c r="O1397" s="92"/>
      <c r="P1397" s="92"/>
      <c r="Q1397" s="92"/>
      <c r="R1397" s="92"/>
      <c r="S1397" s="92"/>
      <c r="T1397" s="92"/>
    </row>
    <row r="1398" spans="1:20" s="15" customFormat="1" ht="14.25">
      <c r="A1398" s="14"/>
      <c r="E1398" s="395"/>
      <c r="F1398" s="10"/>
      <c r="G1398" s="10"/>
      <c r="H1398" s="10"/>
      <c r="I1398" s="10"/>
      <c r="J1398" s="62"/>
      <c r="K1398" s="62"/>
      <c r="L1398" s="72"/>
      <c r="M1398" s="92"/>
      <c r="N1398" s="92"/>
      <c r="O1398" s="92"/>
      <c r="P1398" s="92"/>
      <c r="Q1398" s="92"/>
      <c r="R1398" s="92"/>
      <c r="S1398" s="92"/>
      <c r="T1398" s="92"/>
    </row>
    <row r="1399" spans="1:20" s="15" customFormat="1" ht="14.25">
      <c r="A1399" s="14"/>
      <c r="E1399" s="395"/>
      <c r="F1399" s="10"/>
      <c r="G1399" s="10"/>
      <c r="H1399" s="10"/>
      <c r="I1399" s="10"/>
      <c r="J1399" s="62"/>
      <c r="K1399" s="62"/>
      <c r="L1399" s="72"/>
      <c r="M1399" s="92"/>
      <c r="N1399" s="92"/>
      <c r="O1399" s="92"/>
      <c r="P1399" s="92"/>
      <c r="Q1399" s="92"/>
      <c r="R1399" s="92"/>
      <c r="S1399" s="92"/>
      <c r="T1399" s="92"/>
    </row>
    <row r="1400" spans="1:20" s="15" customFormat="1" ht="14.25">
      <c r="A1400" s="14"/>
      <c r="E1400" s="395"/>
      <c r="F1400" s="10"/>
      <c r="G1400" s="10"/>
      <c r="H1400" s="10"/>
      <c r="I1400" s="10"/>
      <c r="J1400" s="62"/>
      <c r="K1400" s="62"/>
      <c r="L1400" s="72"/>
      <c r="M1400" s="92"/>
      <c r="N1400" s="92"/>
      <c r="O1400" s="92"/>
      <c r="P1400" s="92"/>
      <c r="Q1400" s="92"/>
      <c r="R1400" s="92"/>
      <c r="S1400" s="92"/>
      <c r="T1400" s="92"/>
    </row>
    <row r="1401" spans="1:20" s="15" customFormat="1" ht="14.25">
      <c r="A1401" s="14"/>
      <c r="E1401" s="395"/>
      <c r="F1401" s="10"/>
      <c r="G1401" s="10"/>
      <c r="H1401" s="10"/>
      <c r="I1401" s="10"/>
      <c r="J1401" s="62"/>
      <c r="K1401" s="62"/>
      <c r="L1401" s="72"/>
      <c r="M1401" s="92"/>
      <c r="N1401" s="92"/>
      <c r="O1401" s="92"/>
      <c r="P1401" s="92"/>
      <c r="Q1401" s="92"/>
      <c r="R1401" s="92"/>
      <c r="S1401" s="92"/>
      <c r="T1401" s="92"/>
    </row>
    <row r="1402" spans="1:20" s="15" customFormat="1" ht="14.25">
      <c r="A1402" s="14"/>
      <c r="E1402" s="395"/>
      <c r="F1402" s="10"/>
      <c r="G1402" s="10"/>
      <c r="H1402" s="10"/>
      <c r="I1402" s="10"/>
      <c r="J1402" s="62"/>
      <c r="K1402" s="62"/>
      <c r="L1402" s="72"/>
      <c r="M1402" s="92"/>
      <c r="N1402" s="92"/>
      <c r="O1402" s="92"/>
      <c r="P1402" s="92"/>
      <c r="Q1402" s="92"/>
      <c r="R1402" s="92"/>
      <c r="S1402" s="92"/>
      <c r="T1402" s="92"/>
    </row>
    <row r="1403" spans="1:20" s="15" customFormat="1" ht="14.25">
      <c r="A1403" s="14"/>
      <c r="E1403" s="395"/>
      <c r="F1403" s="10"/>
      <c r="G1403" s="10"/>
      <c r="H1403" s="10"/>
      <c r="I1403" s="10"/>
      <c r="J1403" s="62"/>
      <c r="K1403" s="62"/>
      <c r="L1403" s="72"/>
      <c r="M1403" s="92"/>
      <c r="N1403" s="92"/>
      <c r="O1403" s="92"/>
      <c r="P1403" s="92"/>
      <c r="Q1403" s="92"/>
      <c r="R1403" s="92"/>
      <c r="S1403" s="92"/>
      <c r="T1403" s="92"/>
    </row>
    <row r="1404" spans="1:20" s="15" customFormat="1" ht="14.25">
      <c r="A1404" s="14"/>
      <c r="E1404" s="395"/>
      <c r="F1404" s="10"/>
      <c r="G1404" s="10"/>
      <c r="H1404" s="10"/>
      <c r="I1404" s="10"/>
      <c r="J1404" s="62"/>
      <c r="K1404" s="62"/>
      <c r="L1404" s="72"/>
      <c r="M1404" s="92"/>
      <c r="N1404" s="92"/>
      <c r="O1404" s="92"/>
      <c r="P1404" s="92"/>
      <c r="Q1404" s="92"/>
      <c r="R1404" s="92"/>
      <c r="S1404" s="92"/>
      <c r="T1404" s="92"/>
    </row>
    <row r="1405" spans="1:20" s="15" customFormat="1" ht="14.25">
      <c r="A1405" s="14"/>
      <c r="E1405" s="395"/>
      <c r="F1405" s="10"/>
      <c r="G1405" s="10"/>
      <c r="H1405" s="10"/>
      <c r="I1405" s="10"/>
      <c r="J1405" s="62"/>
      <c r="K1405" s="62"/>
      <c r="L1405" s="72"/>
      <c r="M1405" s="92"/>
      <c r="N1405" s="92"/>
      <c r="O1405" s="92"/>
      <c r="P1405" s="92"/>
      <c r="Q1405" s="92"/>
      <c r="R1405" s="92"/>
      <c r="S1405" s="92"/>
      <c r="T1405" s="92"/>
    </row>
    <row r="1406" spans="1:20" s="15" customFormat="1" ht="14.25">
      <c r="A1406" s="14"/>
      <c r="E1406" s="395"/>
      <c r="F1406" s="10"/>
      <c r="G1406" s="10"/>
      <c r="H1406" s="10"/>
      <c r="I1406" s="10"/>
      <c r="J1406" s="62"/>
      <c r="K1406" s="62"/>
      <c r="L1406" s="72"/>
      <c r="M1406" s="92"/>
      <c r="N1406" s="92"/>
      <c r="O1406" s="92"/>
      <c r="P1406" s="92"/>
      <c r="Q1406" s="92"/>
      <c r="R1406" s="92"/>
      <c r="S1406" s="92"/>
      <c r="T1406" s="92"/>
    </row>
    <row r="1407" spans="1:20" s="15" customFormat="1" ht="14.25">
      <c r="A1407" s="14"/>
      <c r="E1407" s="395"/>
      <c r="F1407" s="10"/>
      <c r="G1407" s="10"/>
      <c r="H1407" s="10"/>
      <c r="I1407" s="10"/>
      <c r="J1407" s="62"/>
      <c r="K1407" s="62"/>
      <c r="L1407" s="72"/>
      <c r="M1407" s="92"/>
      <c r="N1407" s="92"/>
      <c r="O1407" s="92"/>
      <c r="P1407" s="92"/>
      <c r="Q1407" s="92"/>
      <c r="R1407" s="92"/>
      <c r="S1407" s="92"/>
      <c r="T1407" s="92"/>
    </row>
    <row r="1408" spans="1:20" s="15" customFormat="1" ht="14.25">
      <c r="A1408" s="14"/>
      <c r="E1408" s="395"/>
      <c r="F1408" s="10"/>
      <c r="G1408" s="10"/>
      <c r="H1408" s="10"/>
      <c r="I1408" s="10"/>
      <c r="J1408" s="62"/>
      <c r="K1408" s="62"/>
      <c r="L1408" s="72"/>
      <c r="M1408" s="92"/>
      <c r="N1408" s="92"/>
      <c r="O1408" s="92"/>
      <c r="P1408" s="92"/>
      <c r="Q1408" s="92"/>
      <c r="R1408" s="92"/>
      <c r="S1408" s="92"/>
      <c r="T1408" s="92"/>
    </row>
    <row r="1409" spans="1:20" s="15" customFormat="1" ht="14.25">
      <c r="A1409" s="14"/>
      <c r="E1409" s="395"/>
      <c r="F1409" s="10"/>
      <c r="G1409" s="10"/>
      <c r="H1409" s="10"/>
      <c r="I1409" s="10"/>
      <c r="J1409" s="62"/>
      <c r="K1409" s="62"/>
      <c r="L1409" s="72"/>
      <c r="M1409" s="92"/>
      <c r="N1409" s="92"/>
      <c r="O1409" s="92"/>
      <c r="P1409" s="92"/>
      <c r="Q1409" s="92"/>
      <c r="R1409" s="92"/>
      <c r="S1409" s="92"/>
      <c r="T1409" s="92"/>
    </row>
    <row r="1410" spans="1:20" s="15" customFormat="1" ht="14.25">
      <c r="A1410" s="14"/>
      <c r="E1410" s="395"/>
      <c r="F1410" s="10"/>
      <c r="G1410" s="10"/>
      <c r="H1410" s="10"/>
      <c r="I1410" s="10"/>
      <c r="J1410" s="62"/>
      <c r="K1410" s="62"/>
      <c r="L1410" s="72"/>
      <c r="M1410" s="92"/>
      <c r="N1410" s="92"/>
      <c r="O1410" s="92"/>
      <c r="P1410" s="92"/>
      <c r="Q1410" s="92"/>
      <c r="R1410" s="92"/>
      <c r="S1410" s="92"/>
      <c r="T1410" s="92"/>
    </row>
    <row r="1411" spans="1:20" s="15" customFormat="1" ht="14.25">
      <c r="A1411" s="14"/>
      <c r="E1411" s="395"/>
      <c r="F1411" s="10"/>
      <c r="G1411" s="10"/>
      <c r="H1411" s="10"/>
      <c r="I1411" s="10"/>
      <c r="J1411" s="62"/>
      <c r="K1411" s="62"/>
      <c r="L1411" s="72"/>
      <c r="M1411" s="92"/>
      <c r="N1411" s="92"/>
      <c r="O1411" s="92"/>
      <c r="P1411" s="92"/>
      <c r="Q1411" s="92"/>
      <c r="R1411" s="92"/>
      <c r="S1411" s="92"/>
      <c r="T1411" s="92"/>
    </row>
    <row r="1412" spans="1:20" s="15" customFormat="1" ht="14.25">
      <c r="A1412" s="14"/>
      <c r="E1412" s="395"/>
      <c r="F1412" s="10"/>
      <c r="G1412" s="10"/>
      <c r="H1412" s="10"/>
      <c r="I1412" s="10"/>
      <c r="J1412" s="62"/>
      <c r="K1412" s="62"/>
      <c r="L1412" s="72"/>
      <c r="M1412" s="92"/>
      <c r="N1412" s="92"/>
      <c r="O1412" s="92"/>
      <c r="P1412" s="92"/>
      <c r="Q1412" s="92"/>
      <c r="R1412" s="92"/>
      <c r="S1412" s="92"/>
      <c r="T1412" s="92"/>
    </row>
    <row r="1413" spans="1:20" s="15" customFormat="1" ht="14.25">
      <c r="A1413" s="14"/>
      <c r="E1413" s="395"/>
      <c r="F1413" s="10"/>
      <c r="G1413" s="10"/>
      <c r="H1413" s="10"/>
      <c r="I1413" s="10"/>
      <c r="J1413" s="62"/>
      <c r="K1413" s="62"/>
      <c r="L1413" s="72"/>
      <c r="M1413" s="92"/>
      <c r="N1413" s="92"/>
      <c r="O1413" s="92"/>
      <c r="P1413" s="92"/>
      <c r="Q1413" s="92"/>
      <c r="R1413" s="92"/>
      <c r="S1413" s="92"/>
      <c r="T1413" s="92"/>
    </row>
    <row r="1414" spans="1:20" s="15" customFormat="1" ht="14.25">
      <c r="A1414" s="14"/>
      <c r="E1414" s="395"/>
      <c r="F1414" s="10"/>
      <c r="G1414" s="10"/>
      <c r="H1414" s="10"/>
      <c r="I1414" s="10"/>
      <c r="J1414" s="62"/>
      <c r="K1414" s="62"/>
      <c r="L1414" s="72"/>
      <c r="M1414" s="92"/>
      <c r="N1414" s="92"/>
      <c r="O1414" s="92"/>
      <c r="P1414" s="92"/>
      <c r="Q1414" s="92"/>
      <c r="R1414" s="92"/>
      <c r="S1414" s="92"/>
      <c r="T1414" s="92"/>
    </row>
    <row r="1415" spans="1:20" s="15" customFormat="1" ht="14.25">
      <c r="A1415" s="14"/>
      <c r="E1415" s="395"/>
      <c r="F1415" s="10"/>
      <c r="G1415" s="10"/>
      <c r="H1415" s="10"/>
      <c r="I1415" s="10"/>
      <c r="J1415" s="62"/>
      <c r="K1415" s="62"/>
      <c r="L1415" s="72"/>
      <c r="M1415" s="92"/>
      <c r="N1415" s="92"/>
      <c r="O1415" s="92"/>
      <c r="P1415" s="92"/>
      <c r="Q1415" s="92"/>
      <c r="R1415" s="92"/>
      <c r="S1415" s="92"/>
      <c r="T1415" s="92"/>
    </row>
    <row r="1416" spans="1:20" s="15" customFormat="1" ht="14.25">
      <c r="A1416" s="14"/>
      <c r="E1416" s="395"/>
      <c r="F1416" s="10"/>
      <c r="G1416" s="10"/>
      <c r="H1416" s="10"/>
      <c r="I1416" s="10"/>
      <c r="J1416" s="62"/>
      <c r="K1416" s="62"/>
      <c r="L1416" s="72"/>
      <c r="M1416" s="92"/>
      <c r="N1416" s="92"/>
      <c r="O1416" s="92"/>
      <c r="P1416" s="92"/>
      <c r="Q1416" s="92"/>
      <c r="R1416" s="92"/>
      <c r="S1416" s="92"/>
      <c r="T1416" s="92"/>
    </row>
    <row r="1417" spans="1:20" s="15" customFormat="1" ht="14.25">
      <c r="A1417" s="14"/>
      <c r="E1417" s="395"/>
      <c r="F1417" s="10"/>
      <c r="G1417" s="10"/>
      <c r="H1417" s="10"/>
      <c r="I1417" s="10"/>
      <c r="J1417" s="62"/>
      <c r="K1417" s="62"/>
      <c r="L1417" s="72"/>
      <c r="M1417" s="92"/>
      <c r="N1417" s="92"/>
      <c r="O1417" s="92"/>
      <c r="P1417" s="92"/>
      <c r="Q1417" s="92"/>
      <c r="R1417" s="92"/>
      <c r="S1417" s="92"/>
      <c r="T1417" s="92"/>
    </row>
    <row r="1418" spans="1:20" s="15" customFormat="1" ht="14.25">
      <c r="A1418" s="14"/>
      <c r="E1418" s="395"/>
      <c r="F1418" s="10"/>
      <c r="G1418" s="10"/>
      <c r="H1418" s="10"/>
      <c r="I1418" s="10"/>
      <c r="J1418" s="62"/>
      <c r="K1418" s="62"/>
      <c r="L1418" s="72"/>
      <c r="M1418" s="92"/>
      <c r="N1418" s="92"/>
      <c r="O1418" s="92"/>
      <c r="P1418" s="92"/>
      <c r="Q1418" s="92"/>
      <c r="R1418" s="92"/>
      <c r="S1418" s="92"/>
      <c r="T1418" s="92"/>
    </row>
    <row r="1419" spans="1:20" s="15" customFormat="1" ht="14.25">
      <c r="A1419" s="14"/>
      <c r="E1419" s="395"/>
      <c r="F1419" s="10"/>
      <c r="G1419" s="10"/>
      <c r="H1419" s="10"/>
      <c r="I1419" s="10"/>
      <c r="J1419" s="62"/>
      <c r="K1419" s="62"/>
      <c r="L1419" s="72"/>
      <c r="M1419" s="92"/>
      <c r="N1419" s="92"/>
      <c r="O1419" s="92"/>
      <c r="P1419" s="92"/>
      <c r="Q1419" s="92"/>
      <c r="R1419" s="92"/>
      <c r="S1419" s="92"/>
      <c r="T1419" s="92"/>
    </row>
    <row r="1420" spans="1:20" s="15" customFormat="1" ht="14.25">
      <c r="A1420" s="14"/>
      <c r="E1420" s="395"/>
      <c r="F1420" s="10"/>
      <c r="G1420" s="10"/>
      <c r="H1420" s="10"/>
      <c r="I1420" s="10"/>
      <c r="J1420" s="62"/>
      <c r="K1420" s="62"/>
      <c r="L1420" s="72"/>
      <c r="M1420" s="92"/>
      <c r="N1420" s="92"/>
      <c r="O1420" s="92"/>
      <c r="P1420" s="92"/>
      <c r="Q1420" s="92"/>
      <c r="R1420" s="92"/>
      <c r="S1420" s="92"/>
      <c r="T1420" s="92"/>
    </row>
    <row r="1421" spans="1:20" s="15" customFormat="1" ht="14.25">
      <c r="A1421" s="14"/>
      <c r="E1421" s="395"/>
      <c r="F1421" s="10"/>
      <c r="G1421" s="10"/>
      <c r="H1421" s="10"/>
      <c r="I1421" s="10"/>
      <c r="J1421" s="62"/>
      <c r="K1421" s="62"/>
      <c r="L1421" s="72"/>
      <c r="M1421" s="92"/>
      <c r="N1421" s="92"/>
      <c r="O1421" s="92"/>
      <c r="P1421" s="92"/>
      <c r="Q1421" s="92"/>
      <c r="R1421" s="92"/>
      <c r="S1421" s="92"/>
      <c r="T1421" s="92"/>
    </row>
    <row r="1422" spans="1:20" s="15" customFormat="1" ht="14.25">
      <c r="A1422" s="14"/>
      <c r="E1422" s="395"/>
      <c r="F1422" s="10"/>
      <c r="G1422" s="10"/>
      <c r="H1422" s="10"/>
      <c r="I1422" s="10"/>
      <c r="J1422" s="62"/>
      <c r="K1422" s="62"/>
      <c r="L1422" s="72"/>
      <c r="M1422" s="92"/>
      <c r="N1422" s="92"/>
      <c r="O1422" s="92"/>
      <c r="P1422" s="92"/>
      <c r="Q1422" s="92"/>
      <c r="R1422" s="92"/>
      <c r="S1422" s="92"/>
      <c r="T1422" s="92"/>
    </row>
    <row r="1423" spans="1:20" s="15" customFormat="1" ht="14.25">
      <c r="A1423" s="14"/>
      <c r="E1423" s="395"/>
      <c r="F1423" s="10"/>
      <c r="G1423" s="10"/>
      <c r="H1423" s="10"/>
      <c r="I1423" s="10"/>
      <c r="J1423" s="62"/>
      <c r="K1423" s="62"/>
      <c r="L1423" s="72"/>
      <c r="M1423" s="92"/>
      <c r="N1423" s="92"/>
      <c r="O1423" s="92"/>
      <c r="P1423" s="92"/>
      <c r="Q1423" s="92"/>
      <c r="R1423" s="92"/>
      <c r="S1423" s="92"/>
      <c r="T1423" s="92"/>
    </row>
    <row r="1424" spans="1:20" s="15" customFormat="1" ht="14.25">
      <c r="A1424" s="14"/>
      <c r="E1424" s="395"/>
      <c r="F1424" s="10"/>
      <c r="G1424" s="10"/>
      <c r="H1424" s="10"/>
      <c r="I1424" s="10"/>
      <c r="J1424" s="62"/>
      <c r="K1424" s="62"/>
      <c r="L1424" s="72"/>
      <c r="M1424" s="92"/>
      <c r="N1424" s="92"/>
      <c r="O1424" s="92"/>
      <c r="P1424" s="92"/>
      <c r="Q1424" s="92"/>
      <c r="R1424" s="92"/>
      <c r="S1424" s="92"/>
      <c r="T1424" s="92"/>
    </row>
    <row r="1425" spans="1:20" s="15" customFormat="1" ht="14.25">
      <c r="A1425" s="14"/>
      <c r="E1425" s="395"/>
      <c r="F1425" s="10"/>
      <c r="G1425" s="10"/>
      <c r="H1425" s="10"/>
      <c r="I1425" s="10"/>
      <c r="J1425" s="62"/>
      <c r="K1425" s="62"/>
      <c r="L1425" s="72"/>
      <c r="M1425" s="92"/>
      <c r="N1425" s="92"/>
      <c r="O1425" s="92"/>
      <c r="P1425" s="92"/>
      <c r="Q1425" s="92"/>
      <c r="R1425" s="92"/>
      <c r="S1425" s="92"/>
      <c r="T1425" s="92"/>
    </row>
    <row r="1426" spans="1:20" s="15" customFormat="1" ht="14.25">
      <c r="A1426" s="14"/>
      <c r="E1426" s="395"/>
      <c r="F1426" s="10"/>
      <c r="G1426" s="10"/>
      <c r="H1426" s="10"/>
      <c r="I1426" s="10"/>
      <c r="J1426" s="62"/>
      <c r="K1426" s="62"/>
      <c r="L1426" s="72"/>
      <c r="M1426" s="92"/>
      <c r="N1426" s="92"/>
      <c r="O1426" s="92"/>
      <c r="P1426" s="92"/>
      <c r="Q1426" s="92"/>
      <c r="R1426" s="92"/>
      <c r="S1426" s="92"/>
      <c r="T1426" s="92"/>
    </row>
    <row r="1427" spans="1:20" s="15" customFormat="1" ht="14.25">
      <c r="A1427" s="14"/>
      <c r="E1427" s="395"/>
      <c r="F1427" s="10"/>
      <c r="G1427" s="10"/>
      <c r="H1427" s="10"/>
      <c r="I1427" s="10"/>
      <c r="J1427" s="62"/>
      <c r="K1427" s="62"/>
      <c r="L1427" s="72"/>
      <c r="M1427" s="92"/>
      <c r="N1427" s="92"/>
      <c r="O1427" s="92"/>
      <c r="P1427" s="92"/>
      <c r="Q1427" s="92"/>
      <c r="R1427" s="92"/>
      <c r="S1427" s="92"/>
      <c r="T1427" s="92"/>
    </row>
    <row r="1428" spans="1:20" s="15" customFormat="1" ht="14.25">
      <c r="A1428" s="14"/>
      <c r="E1428" s="395"/>
      <c r="F1428" s="10"/>
      <c r="G1428" s="10"/>
      <c r="H1428" s="10"/>
      <c r="I1428" s="10"/>
      <c r="J1428" s="62"/>
      <c r="K1428" s="62"/>
      <c r="L1428" s="72"/>
      <c r="M1428" s="92"/>
      <c r="N1428" s="92"/>
      <c r="O1428" s="92"/>
      <c r="P1428" s="92"/>
      <c r="Q1428" s="92"/>
      <c r="R1428" s="92"/>
      <c r="S1428" s="92"/>
      <c r="T1428" s="92"/>
    </row>
    <row r="1429" spans="1:20" s="15" customFormat="1" ht="14.25">
      <c r="A1429" s="14"/>
      <c r="E1429" s="395"/>
      <c r="F1429" s="10"/>
      <c r="G1429" s="10"/>
      <c r="H1429" s="10"/>
      <c r="I1429" s="10"/>
      <c r="J1429" s="62"/>
      <c r="K1429" s="62"/>
      <c r="L1429" s="72"/>
      <c r="M1429" s="92"/>
      <c r="N1429" s="92"/>
      <c r="O1429" s="92"/>
      <c r="P1429" s="92"/>
      <c r="Q1429" s="92"/>
      <c r="R1429" s="92"/>
      <c r="S1429" s="92"/>
      <c r="T1429" s="92"/>
    </row>
    <row r="1430" spans="1:20" s="15" customFormat="1" ht="14.25">
      <c r="A1430" s="14"/>
      <c r="E1430" s="395"/>
      <c r="F1430" s="10"/>
      <c r="G1430" s="10"/>
      <c r="H1430" s="10"/>
      <c r="I1430" s="10"/>
      <c r="J1430" s="62"/>
      <c r="K1430" s="62"/>
      <c r="L1430" s="72"/>
      <c r="M1430" s="92"/>
      <c r="N1430" s="92"/>
      <c r="O1430" s="92"/>
      <c r="P1430" s="92"/>
      <c r="Q1430" s="92"/>
      <c r="R1430" s="92"/>
      <c r="S1430" s="92"/>
      <c r="T1430" s="92"/>
    </row>
    <row r="1431" spans="1:20" s="15" customFormat="1" ht="14.25">
      <c r="A1431" s="14"/>
      <c r="E1431" s="395"/>
      <c r="F1431" s="10"/>
      <c r="G1431" s="10"/>
      <c r="H1431" s="10"/>
      <c r="I1431" s="10"/>
      <c r="J1431" s="62"/>
      <c r="K1431" s="62"/>
      <c r="L1431" s="72"/>
      <c r="M1431" s="92"/>
      <c r="N1431" s="92"/>
      <c r="O1431" s="92"/>
      <c r="P1431" s="92"/>
      <c r="Q1431" s="92"/>
      <c r="R1431" s="92"/>
      <c r="S1431" s="92"/>
      <c r="T1431" s="92"/>
    </row>
    <row r="1432" spans="1:20" s="15" customFormat="1" ht="14.25">
      <c r="A1432" s="14"/>
      <c r="E1432" s="395"/>
      <c r="F1432" s="10"/>
      <c r="G1432" s="10"/>
      <c r="H1432" s="10"/>
      <c r="I1432" s="10"/>
      <c r="J1432" s="62"/>
      <c r="K1432" s="62"/>
      <c r="L1432" s="72"/>
      <c r="M1432" s="92"/>
      <c r="N1432" s="92"/>
      <c r="O1432" s="92"/>
      <c r="P1432" s="92"/>
      <c r="Q1432" s="92"/>
      <c r="R1432" s="92"/>
      <c r="S1432" s="92"/>
      <c r="T1432" s="92"/>
    </row>
    <row r="1433" spans="1:20" s="15" customFormat="1" ht="14.25">
      <c r="A1433" s="14"/>
      <c r="E1433" s="395"/>
      <c r="F1433" s="10"/>
      <c r="G1433" s="10"/>
      <c r="H1433" s="10"/>
      <c r="I1433" s="10"/>
      <c r="J1433" s="62"/>
      <c r="K1433" s="62"/>
      <c r="L1433" s="72"/>
      <c r="M1433" s="92"/>
      <c r="N1433" s="92"/>
      <c r="O1433" s="92"/>
      <c r="P1433" s="92"/>
      <c r="Q1433" s="92"/>
      <c r="R1433" s="92"/>
      <c r="S1433" s="92"/>
      <c r="T1433" s="92"/>
    </row>
    <row r="1434" spans="1:20" s="15" customFormat="1" ht="14.25">
      <c r="A1434" s="14"/>
      <c r="E1434" s="395"/>
      <c r="F1434" s="10"/>
      <c r="G1434" s="10"/>
      <c r="H1434" s="10"/>
      <c r="I1434" s="10"/>
      <c r="J1434" s="62"/>
      <c r="K1434" s="62"/>
      <c r="L1434" s="72"/>
      <c r="M1434" s="92"/>
      <c r="N1434" s="92"/>
      <c r="O1434" s="92"/>
      <c r="P1434" s="92"/>
      <c r="Q1434" s="92"/>
      <c r="R1434" s="92"/>
      <c r="S1434" s="92"/>
      <c r="T1434" s="92"/>
    </row>
    <row r="1435" spans="1:20" s="15" customFormat="1" ht="14.25">
      <c r="A1435" s="14"/>
      <c r="E1435" s="395"/>
      <c r="F1435" s="10"/>
      <c r="G1435" s="10"/>
      <c r="H1435" s="10"/>
      <c r="I1435" s="10"/>
      <c r="J1435" s="62"/>
      <c r="K1435" s="62"/>
      <c r="L1435" s="72"/>
      <c r="M1435" s="92"/>
      <c r="N1435" s="92"/>
      <c r="O1435" s="92"/>
      <c r="P1435" s="92"/>
      <c r="Q1435" s="92"/>
      <c r="R1435" s="92"/>
      <c r="S1435" s="92"/>
      <c r="T1435" s="92"/>
    </row>
    <row r="1436" spans="1:20" s="15" customFormat="1" ht="14.25">
      <c r="A1436" s="14"/>
      <c r="E1436" s="395"/>
      <c r="F1436" s="10"/>
      <c r="G1436" s="10"/>
      <c r="H1436" s="10"/>
      <c r="I1436" s="10"/>
      <c r="J1436" s="62"/>
      <c r="K1436" s="62"/>
      <c r="L1436" s="72"/>
      <c r="M1436" s="92"/>
      <c r="N1436" s="92"/>
      <c r="O1436" s="92"/>
      <c r="P1436" s="92"/>
      <c r="Q1436" s="92"/>
      <c r="R1436" s="92"/>
      <c r="S1436" s="92"/>
      <c r="T1436" s="92"/>
    </row>
    <row r="1437" spans="1:20" s="15" customFormat="1" ht="14.25">
      <c r="A1437" s="14"/>
      <c r="E1437" s="395"/>
      <c r="F1437" s="10"/>
      <c r="G1437" s="10"/>
      <c r="H1437" s="10"/>
      <c r="I1437" s="10"/>
      <c r="J1437" s="62"/>
      <c r="K1437" s="62"/>
      <c r="L1437" s="72"/>
      <c r="M1437" s="92"/>
      <c r="N1437" s="92"/>
      <c r="O1437" s="92"/>
      <c r="P1437" s="92"/>
      <c r="Q1437" s="92"/>
      <c r="R1437" s="92"/>
      <c r="S1437" s="92"/>
      <c r="T1437" s="92"/>
    </row>
    <row r="1438" spans="1:20" s="15" customFormat="1" ht="14.25">
      <c r="A1438" s="14"/>
      <c r="E1438" s="395"/>
      <c r="F1438" s="10"/>
      <c r="G1438" s="10"/>
      <c r="H1438" s="10"/>
      <c r="I1438" s="10"/>
      <c r="J1438" s="62"/>
      <c r="K1438" s="62"/>
      <c r="L1438" s="72"/>
      <c r="M1438" s="92"/>
      <c r="N1438" s="92"/>
      <c r="O1438" s="92"/>
      <c r="P1438" s="92"/>
      <c r="Q1438" s="92"/>
      <c r="R1438" s="92"/>
      <c r="S1438" s="92"/>
      <c r="T1438" s="92"/>
    </row>
    <row r="1439" spans="1:20" s="15" customFormat="1" ht="14.25">
      <c r="A1439" s="14"/>
      <c r="E1439" s="395"/>
      <c r="F1439" s="10"/>
      <c r="G1439" s="10"/>
      <c r="H1439" s="10"/>
      <c r="I1439" s="10"/>
      <c r="J1439" s="62"/>
      <c r="K1439" s="62"/>
      <c r="L1439" s="72"/>
      <c r="M1439" s="92"/>
      <c r="N1439" s="92"/>
      <c r="O1439" s="92"/>
      <c r="P1439" s="92"/>
      <c r="Q1439" s="92"/>
      <c r="R1439" s="92"/>
      <c r="S1439" s="92"/>
      <c r="T1439" s="92"/>
    </row>
    <row r="1440" spans="1:20" s="15" customFormat="1" ht="14.25">
      <c r="A1440" s="14"/>
      <c r="E1440" s="395"/>
      <c r="F1440" s="10"/>
      <c r="G1440" s="10"/>
      <c r="H1440" s="10"/>
      <c r="I1440" s="10"/>
      <c r="J1440" s="62"/>
      <c r="K1440" s="62"/>
      <c r="L1440" s="72"/>
      <c r="M1440" s="92"/>
      <c r="N1440" s="92"/>
      <c r="O1440" s="92"/>
      <c r="P1440" s="92"/>
      <c r="Q1440" s="92"/>
      <c r="R1440" s="92"/>
      <c r="S1440" s="92"/>
      <c r="T1440" s="92"/>
    </row>
    <row r="1441" spans="1:20" s="15" customFormat="1" ht="14.25">
      <c r="A1441" s="14"/>
      <c r="E1441" s="395"/>
      <c r="F1441" s="10"/>
      <c r="G1441" s="10"/>
      <c r="H1441" s="10"/>
      <c r="I1441" s="10"/>
      <c r="J1441" s="62"/>
      <c r="K1441" s="62"/>
      <c r="L1441" s="72"/>
      <c r="M1441" s="92"/>
      <c r="N1441" s="92"/>
      <c r="O1441" s="92"/>
      <c r="P1441" s="92"/>
      <c r="Q1441" s="92"/>
      <c r="R1441" s="92"/>
      <c r="S1441" s="92"/>
      <c r="T1441" s="92"/>
    </row>
    <row r="1442" spans="1:20" s="15" customFormat="1" ht="14.25">
      <c r="A1442" s="14"/>
      <c r="E1442" s="395"/>
      <c r="F1442" s="10"/>
      <c r="G1442" s="10"/>
      <c r="H1442" s="10"/>
      <c r="I1442" s="10"/>
      <c r="J1442" s="62"/>
      <c r="K1442" s="62"/>
      <c r="L1442" s="72"/>
      <c r="M1442" s="92"/>
      <c r="N1442" s="92"/>
      <c r="O1442" s="92"/>
      <c r="P1442" s="92"/>
      <c r="Q1442" s="92"/>
      <c r="R1442" s="92"/>
      <c r="S1442" s="92"/>
      <c r="T1442" s="92"/>
    </row>
    <row r="1443" spans="1:20" s="15" customFormat="1" ht="14.25">
      <c r="A1443" s="14"/>
      <c r="E1443" s="395"/>
      <c r="F1443" s="10"/>
      <c r="G1443" s="10"/>
      <c r="H1443" s="10"/>
      <c r="I1443" s="10"/>
      <c r="J1443" s="62"/>
      <c r="K1443" s="62"/>
      <c r="L1443" s="72"/>
      <c r="M1443" s="92"/>
      <c r="N1443" s="92"/>
      <c r="O1443" s="92"/>
      <c r="P1443" s="92"/>
      <c r="Q1443" s="92"/>
      <c r="R1443" s="92"/>
      <c r="S1443" s="92"/>
      <c r="T1443" s="92"/>
    </row>
    <row r="1444" spans="1:20" s="15" customFormat="1" ht="14.25">
      <c r="A1444" s="14"/>
      <c r="E1444" s="395"/>
      <c r="F1444" s="10"/>
      <c r="G1444" s="10"/>
      <c r="H1444" s="10"/>
      <c r="I1444" s="10"/>
      <c r="J1444" s="62"/>
      <c r="K1444" s="62"/>
      <c r="L1444" s="72"/>
      <c r="M1444" s="92"/>
      <c r="N1444" s="92"/>
      <c r="O1444" s="92"/>
      <c r="P1444" s="92"/>
      <c r="Q1444" s="92"/>
      <c r="R1444" s="92"/>
      <c r="S1444" s="92"/>
      <c r="T1444" s="92"/>
    </row>
    <row r="1445" spans="1:20" s="15" customFormat="1" ht="14.25">
      <c r="A1445" s="14"/>
      <c r="E1445" s="395"/>
      <c r="F1445" s="10"/>
      <c r="G1445" s="10"/>
      <c r="H1445" s="10"/>
      <c r="I1445" s="10"/>
      <c r="J1445" s="62"/>
      <c r="K1445" s="62"/>
      <c r="L1445" s="72"/>
      <c r="M1445" s="92"/>
      <c r="N1445" s="92"/>
      <c r="O1445" s="92"/>
      <c r="P1445" s="92"/>
      <c r="Q1445" s="92"/>
      <c r="R1445" s="92"/>
      <c r="S1445" s="92"/>
      <c r="T1445" s="92"/>
    </row>
    <row r="1446" spans="1:20" s="15" customFormat="1" ht="14.25">
      <c r="A1446" s="14"/>
      <c r="E1446" s="395"/>
      <c r="F1446" s="10"/>
      <c r="G1446" s="10"/>
      <c r="H1446" s="10"/>
      <c r="I1446" s="10"/>
      <c r="J1446" s="62"/>
      <c r="K1446" s="62"/>
      <c r="L1446" s="72"/>
      <c r="M1446" s="92"/>
      <c r="N1446" s="92"/>
      <c r="O1446" s="92"/>
      <c r="P1446" s="92"/>
      <c r="Q1446" s="92"/>
      <c r="R1446" s="92"/>
      <c r="S1446" s="92"/>
      <c r="T1446" s="92"/>
    </row>
    <row r="1447" spans="1:20" s="15" customFormat="1" ht="14.25">
      <c r="A1447" s="14"/>
      <c r="E1447" s="395"/>
      <c r="F1447" s="10"/>
      <c r="G1447" s="10"/>
      <c r="H1447" s="10"/>
      <c r="I1447" s="10"/>
      <c r="J1447" s="62"/>
      <c r="K1447" s="62"/>
      <c r="L1447" s="72"/>
      <c r="M1447" s="92"/>
      <c r="N1447" s="92"/>
      <c r="O1447" s="92"/>
      <c r="P1447" s="92"/>
      <c r="Q1447" s="92"/>
      <c r="R1447" s="92"/>
      <c r="S1447" s="92"/>
      <c r="T1447" s="92"/>
    </row>
    <row r="1448" spans="1:20" s="15" customFormat="1" ht="14.25">
      <c r="A1448" s="14"/>
      <c r="E1448" s="395"/>
      <c r="F1448" s="10"/>
      <c r="G1448" s="10"/>
      <c r="H1448" s="10"/>
      <c r="I1448" s="10"/>
      <c r="J1448" s="62"/>
      <c r="K1448" s="62"/>
      <c r="L1448" s="72"/>
      <c r="M1448" s="92"/>
      <c r="N1448" s="92"/>
      <c r="O1448" s="92"/>
      <c r="P1448" s="92"/>
      <c r="Q1448" s="92"/>
      <c r="R1448" s="92"/>
      <c r="S1448" s="92"/>
      <c r="T1448" s="92"/>
    </row>
    <row r="1449" spans="1:20" s="15" customFormat="1" ht="14.25">
      <c r="A1449" s="14"/>
      <c r="E1449" s="395"/>
      <c r="F1449" s="10"/>
      <c r="G1449" s="10"/>
      <c r="H1449" s="10"/>
      <c r="I1449" s="10"/>
      <c r="J1449" s="62"/>
      <c r="K1449" s="62"/>
      <c r="L1449" s="72"/>
      <c r="M1449" s="92"/>
      <c r="N1449" s="92"/>
      <c r="O1449" s="92"/>
      <c r="P1449" s="92"/>
      <c r="Q1449" s="92"/>
      <c r="R1449" s="92"/>
      <c r="S1449" s="92"/>
      <c r="T1449" s="92"/>
    </row>
    <row r="1450" spans="1:20" s="15" customFormat="1" ht="14.25">
      <c r="A1450" s="14"/>
      <c r="E1450" s="395"/>
      <c r="F1450" s="10"/>
      <c r="G1450" s="10"/>
      <c r="H1450" s="10"/>
      <c r="I1450" s="10"/>
      <c r="J1450" s="62"/>
      <c r="K1450" s="62"/>
      <c r="L1450" s="72"/>
      <c r="M1450" s="92"/>
      <c r="N1450" s="92"/>
      <c r="O1450" s="92"/>
      <c r="P1450" s="92"/>
      <c r="Q1450" s="92"/>
      <c r="R1450" s="92"/>
      <c r="S1450" s="92"/>
      <c r="T1450" s="92"/>
    </row>
    <row r="1451" spans="1:20" s="15" customFormat="1" ht="14.25">
      <c r="A1451" s="14"/>
      <c r="E1451" s="395"/>
      <c r="F1451" s="10"/>
      <c r="G1451" s="10"/>
      <c r="H1451" s="10"/>
      <c r="I1451" s="10"/>
      <c r="J1451" s="62"/>
      <c r="K1451" s="62"/>
      <c r="L1451" s="72"/>
      <c r="M1451" s="92"/>
      <c r="N1451" s="92"/>
      <c r="O1451" s="92"/>
      <c r="P1451" s="92"/>
      <c r="Q1451" s="92"/>
      <c r="R1451" s="92"/>
      <c r="S1451" s="92"/>
      <c r="T1451" s="92"/>
    </row>
    <row r="1452" spans="1:20" s="15" customFormat="1" ht="14.25">
      <c r="A1452" s="14"/>
      <c r="E1452" s="395"/>
      <c r="F1452" s="10"/>
      <c r="G1452" s="10"/>
      <c r="H1452" s="10"/>
      <c r="I1452" s="10"/>
      <c r="J1452" s="62"/>
      <c r="K1452" s="62"/>
      <c r="L1452" s="72"/>
      <c r="M1452" s="92"/>
      <c r="N1452" s="92"/>
      <c r="O1452" s="92"/>
      <c r="P1452" s="92"/>
      <c r="Q1452" s="92"/>
      <c r="R1452" s="92"/>
      <c r="S1452" s="92"/>
      <c r="T1452" s="92"/>
    </row>
    <row r="1453" spans="1:20" s="15" customFormat="1" ht="14.25">
      <c r="A1453" s="14"/>
      <c r="E1453" s="395"/>
      <c r="F1453" s="10"/>
      <c r="G1453" s="10"/>
      <c r="H1453" s="10"/>
      <c r="I1453" s="10"/>
      <c r="J1453" s="62"/>
      <c r="K1453" s="62"/>
      <c r="L1453" s="72"/>
      <c r="M1453" s="92"/>
      <c r="N1453" s="92"/>
      <c r="O1453" s="92"/>
      <c r="P1453" s="92"/>
      <c r="Q1453" s="92"/>
      <c r="R1453" s="92"/>
      <c r="S1453" s="92"/>
      <c r="T1453" s="92"/>
    </row>
    <row r="1454" spans="1:20" s="15" customFormat="1" ht="14.25">
      <c r="A1454" s="14"/>
      <c r="E1454" s="395"/>
      <c r="F1454" s="10"/>
      <c r="G1454" s="10"/>
      <c r="H1454" s="10"/>
      <c r="I1454" s="10"/>
      <c r="J1454" s="62"/>
      <c r="K1454" s="62"/>
      <c r="L1454" s="72"/>
      <c r="M1454" s="92"/>
      <c r="N1454" s="92"/>
      <c r="O1454" s="92"/>
      <c r="P1454" s="92"/>
      <c r="Q1454" s="92"/>
      <c r="R1454" s="92"/>
      <c r="S1454" s="92"/>
      <c r="T1454" s="92"/>
    </row>
    <row r="1455" spans="1:20" s="15" customFormat="1" ht="14.25">
      <c r="A1455" s="14"/>
      <c r="E1455" s="395"/>
      <c r="F1455" s="10"/>
      <c r="G1455" s="10"/>
      <c r="H1455" s="10"/>
      <c r="I1455" s="10"/>
      <c r="J1455" s="62"/>
      <c r="K1455" s="62"/>
      <c r="L1455" s="72"/>
      <c r="M1455" s="92"/>
      <c r="N1455" s="92"/>
      <c r="O1455" s="92"/>
      <c r="P1455" s="92"/>
      <c r="Q1455" s="92"/>
      <c r="R1455" s="92"/>
      <c r="S1455" s="92"/>
      <c r="T1455" s="92"/>
    </row>
    <row r="1456" spans="1:20" s="15" customFormat="1" ht="14.25">
      <c r="A1456" s="14"/>
      <c r="E1456" s="395"/>
      <c r="F1456" s="10"/>
      <c r="G1456" s="10"/>
      <c r="H1456" s="10"/>
      <c r="I1456" s="10"/>
      <c r="J1456" s="62"/>
      <c r="K1456" s="62"/>
      <c r="L1456" s="72"/>
      <c r="M1456" s="92"/>
      <c r="N1456" s="92"/>
      <c r="O1456" s="92"/>
      <c r="P1456" s="92"/>
      <c r="Q1456" s="92"/>
      <c r="R1456" s="92"/>
      <c r="S1456" s="92"/>
      <c r="T1456" s="92"/>
    </row>
    <row r="1457" spans="1:20" s="15" customFormat="1" ht="14.25">
      <c r="A1457" s="14"/>
      <c r="E1457" s="395"/>
      <c r="F1457" s="10"/>
      <c r="G1457" s="10"/>
      <c r="H1457" s="10"/>
      <c r="I1457" s="10"/>
      <c r="J1457" s="62"/>
      <c r="K1457" s="62"/>
      <c r="L1457" s="72"/>
      <c r="M1457" s="92"/>
      <c r="N1457" s="92"/>
      <c r="O1457" s="92"/>
      <c r="P1457" s="92"/>
      <c r="Q1457" s="92"/>
      <c r="R1457" s="92"/>
      <c r="S1457" s="92"/>
      <c r="T1457" s="92"/>
    </row>
    <row r="1458" spans="1:20" s="15" customFormat="1" ht="14.25">
      <c r="A1458" s="14"/>
      <c r="E1458" s="395"/>
      <c r="F1458" s="10"/>
      <c r="G1458" s="10"/>
      <c r="H1458" s="10"/>
      <c r="I1458" s="10"/>
      <c r="J1458" s="62"/>
      <c r="K1458" s="62"/>
      <c r="L1458" s="72"/>
      <c r="M1458" s="92"/>
      <c r="N1458" s="92"/>
      <c r="O1458" s="92"/>
      <c r="P1458" s="92"/>
      <c r="Q1458" s="92"/>
      <c r="R1458" s="92"/>
      <c r="S1458" s="92"/>
      <c r="T1458" s="92"/>
    </row>
    <row r="1459" spans="1:20" s="15" customFormat="1" ht="14.25">
      <c r="A1459" s="14"/>
      <c r="E1459" s="395"/>
      <c r="F1459" s="10"/>
      <c r="G1459" s="10"/>
      <c r="H1459" s="10"/>
      <c r="I1459" s="10"/>
      <c r="J1459" s="62"/>
      <c r="K1459" s="62"/>
      <c r="L1459" s="72"/>
      <c r="M1459" s="92"/>
      <c r="N1459" s="92"/>
      <c r="O1459" s="92"/>
      <c r="P1459" s="92"/>
      <c r="Q1459" s="92"/>
      <c r="R1459" s="92"/>
      <c r="S1459" s="92"/>
      <c r="T1459" s="92"/>
    </row>
    <row r="1460" spans="1:20" s="15" customFormat="1" ht="14.25">
      <c r="A1460" s="14"/>
      <c r="E1460" s="395"/>
      <c r="F1460" s="10"/>
      <c r="G1460" s="10"/>
      <c r="H1460" s="10"/>
      <c r="I1460" s="10"/>
      <c r="J1460" s="62"/>
      <c r="K1460" s="62"/>
      <c r="L1460" s="72"/>
      <c r="M1460" s="92"/>
      <c r="N1460" s="92"/>
      <c r="O1460" s="92"/>
      <c r="P1460" s="92"/>
      <c r="Q1460" s="92"/>
      <c r="R1460" s="92"/>
      <c r="S1460" s="92"/>
      <c r="T1460" s="92"/>
    </row>
    <row r="1461" spans="1:20" s="15" customFormat="1" ht="14.25">
      <c r="A1461" s="14"/>
      <c r="E1461" s="395"/>
      <c r="F1461" s="10"/>
      <c r="G1461" s="10"/>
      <c r="H1461" s="10"/>
      <c r="I1461" s="10"/>
      <c r="J1461" s="62"/>
      <c r="K1461" s="62"/>
      <c r="L1461" s="72"/>
      <c r="M1461" s="92"/>
      <c r="N1461" s="92"/>
      <c r="O1461" s="92"/>
      <c r="P1461" s="92"/>
      <c r="Q1461" s="92"/>
      <c r="R1461" s="92"/>
      <c r="S1461" s="92"/>
      <c r="T1461" s="92"/>
    </row>
    <row r="1462" spans="1:20" s="15" customFormat="1" ht="14.25">
      <c r="A1462" s="14"/>
      <c r="E1462" s="395"/>
      <c r="F1462" s="10"/>
      <c r="G1462" s="10"/>
      <c r="H1462" s="10"/>
      <c r="I1462" s="10"/>
      <c r="J1462" s="62"/>
      <c r="K1462" s="62"/>
      <c r="L1462" s="72"/>
      <c r="M1462" s="92"/>
      <c r="N1462" s="92"/>
      <c r="O1462" s="92"/>
      <c r="P1462" s="92"/>
      <c r="Q1462" s="92"/>
      <c r="R1462" s="92"/>
      <c r="S1462" s="92"/>
      <c r="T1462" s="92"/>
    </row>
    <row r="1463" spans="1:20" s="15" customFormat="1" ht="14.25">
      <c r="A1463" s="14"/>
      <c r="E1463" s="395"/>
      <c r="F1463" s="10"/>
      <c r="G1463" s="10"/>
      <c r="H1463" s="10"/>
      <c r="I1463" s="10"/>
      <c r="J1463" s="62"/>
      <c r="K1463" s="62"/>
      <c r="L1463" s="72"/>
      <c r="M1463" s="92"/>
      <c r="N1463" s="92"/>
      <c r="O1463" s="92"/>
      <c r="P1463" s="92"/>
      <c r="Q1463" s="92"/>
      <c r="R1463" s="92"/>
      <c r="S1463" s="92"/>
      <c r="T1463" s="92"/>
    </row>
    <row r="1464" spans="1:20" s="15" customFormat="1" ht="14.25">
      <c r="A1464" s="14"/>
      <c r="E1464" s="395"/>
      <c r="F1464" s="10"/>
      <c r="G1464" s="10"/>
      <c r="H1464" s="10"/>
      <c r="I1464" s="10"/>
      <c r="J1464" s="62"/>
      <c r="K1464" s="62"/>
      <c r="L1464" s="72"/>
      <c r="M1464" s="92"/>
      <c r="N1464" s="92"/>
      <c r="O1464" s="92"/>
      <c r="P1464" s="92"/>
      <c r="Q1464" s="92"/>
      <c r="R1464" s="92"/>
      <c r="S1464" s="92"/>
      <c r="T1464" s="92"/>
    </row>
    <row r="1465" spans="1:20" s="15" customFormat="1" ht="14.25">
      <c r="A1465" s="14"/>
      <c r="E1465" s="395"/>
      <c r="F1465" s="10"/>
      <c r="G1465" s="10"/>
      <c r="H1465" s="10"/>
      <c r="I1465" s="10"/>
      <c r="J1465" s="62"/>
      <c r="K1465" s="62"/>
      <c r="L1465" s="72"/>
      <c r="M1465" s="92"/>
      <c r="N1465" s="92"/>
      <c r="O1465" s="92"/>
      <c r="P1465" s="92"/>
      <c r="Q1465" s="92"/>
      <c r="R1465" s="92"/>
      <c r="S1465" s="92"/>
      <c r="T1465" s="92"/>
    </row>
    <row r="1466" spans="1:20" s="15" customFormat="1" ht="14.25">
      <c r="A1466" s="14"/>
      <c r="E1466" s="395"/>
      <c r="F1466" s="10"/>
      <c r="G1466" s="10"/>
      <c r="H1466" s="10"/>
      <c r="I1466" s="10"/>
      <c r="J1466" s="62"/>
      <c r="K1466" s="62"/>
      <c r="L1466" s="72"/>
      <c r="M1466" s="92"/>
      <c r="N1466" s="92"/>
      <c r="O1466" s="92"/>
      <c r="P1466" s="92"/>
      <c r="Q1466" s="92"/>
      <c r="R1466" s="92"/>
      <c r="S1466" s="92"/>
      <c r="T1466" s="92"/>
    </row>
    <row r="1467" spans="1:20" s="15" customFormat="1" ht="14.25">
      <c r="A1467" s="14"/>
      <c r="E1467" s="395"/>
      <c r="F1467" s="10"/>
      <c r="G1467" s="10"/>
      <c r="H1467" s="10"/>
      <c r="I1467" s="10"/>
      <c r="J1467" s="62"/>
      <c r="K1467" s="62"/>
      <c r="L1467" s="72"/>
      <c r="M1467" s="92"/>
      <c r="N1467" s="92"/>
      <c r="O1467" s="92"/>
      <c r="P1467" s="92"/>
      <c r="Q1467" s="92"/>
      <c r="R1467" s="92"/>
      <c r="S1467" s="92"/>
      <c r="T1467" s="92"/>
    </row>
    <row r="1468" spans="1:20" s="15" customFormat="1" ht="14.25">
      <c r="A1468" s="14"/>
      <c r="E1468" s="395"/>
      <c r="F1468" s="10"/>
      <c r="G1468" s="10"/>
      <c r="H1468" s="10"/>
      <c r="I1468" s="10"/>
      <c r="J1468" s="62"/>
      <c r="K1468" s="62"/>
      <c r="L1468" s="72"/>
      <c r="M1468" s="92"/>
      <c r="N1468" s="92"/>
      <c r="O1468" s="92"/>
      <c r="P1468" s="92"/>
      <c r="Q1468" s="92"/>
      <c r="R1468" s="92"/>
      <c r="S1468" s="92"/>
      <c r="T1468" s="92"/>
    </row>
    <row r="1469" spans="1:20" s="15" customFormat="1" ht="14.25">
      <c r="A1469" s="14"/>
      <c r="E1469" s="395"/>
      <c r="F1469" s="10"/>
      <c r="G1469" s="10"/>
      <c r="H1469" s="10"/>
      <c r="I1469" s="10"/>
      <c r="J1469" s="62"/>
      <c r="K1469" s="62"/>
      <c r="L1469" s="72"/>
      <c r="M1469" s="92"/>
      <c r="N1469" s="92"/>
      <c r="O1469" s="92"/>
      <c r="P1469" s="92"/>
      <c r="Q1469" s="92"/>
      <c r="R1469" s="92"/>
      <c r="S1469" s="92"/>
      <c r="T1469" s="92"/>
    </row>
    <row r="1470" spans="1:20" s="15" customFormat="1" ht="14.25">
      <c r="A1470" s="14"/>
      <c r="E1470" s="395"/>
      <c r="F1470" s="10"/>
      <c r="G1470" s="10"/>
      <c r="H1470" s="10"/>
      <c r="I1470" s="10"/>
      <c r="J1470" s="62"/>
      <c r="K1470" s="62"/>
      <c r="L1470" s="72"/>
      <c r="M1470" s="92"/>
      <c r="N1470" s="92"/>
      <c r="O1470" s="92"/>
      <c r="P1470" s="92"/>
      <c r="Q1470" s="92"/>
      <c r="R1470" s="92"/>
      <c r="S1470" s="92"/>
      <c r="T1470" s="92"/>
    </row>
    <row r="1471" spans="1:20" s="15" customFormat="1" ht="14.25">
      <c r="A1471" s="14"/>
      <c r="E1471" s="395"/>
      <c r="F1471" s="10"/>
      <c r="G1471" s="10"/>
      <c r="H1471" s="10"/>
      <c r="I1471" s="10"/>
      <c r="J1471" s="62"/>
      <c r="K1471" s="62"/>
      <c r="L1471" s="72"/>
      <c r="M1471" s="92"/>
      <c r="N1471" s="92"/>
      <c r="O1471" s="92"/>
      <c r="P1471" s="92"/>
      <c r="Q1471" s="92"/>
      <c r="R1471" s="92"/>
      <c r="S1471" s="92"/>
      <c r="T1471" s="92"/>
    </row>
    <row r="1472" spans="1:20" s="15" customFormat="1" ht="14.25">
      <c r="A1472" s="14"/>
      <c r="E1472" s="395"/>
      <c r="F1472" s="10"/>
      <c r="G1472" s="10"/>
      <c r="H1472" s="10"/>
      <c r="I1472" s="10"/>
      <c r="J1472" s="62"/>
      <c r="K1472" s="62"/>
      <c r="L1472" s="72"/>
      <c r="M1472" s="92"/>
      <c r="N1472" s="92"/>
      <c r="O1472" s="92"/>
      <c r="P1472" s="92"/>
      <c r="Q1472" s="92"/>
      <c r="R1472" s="92"/>
      <c r="S1472" s="92"/>
      <c r="T1472" s="92"/>
    </row>
    <row r="1473" spans="1:20" s="15" customFormat="1" ht="14.25">
      <c r="A1473" s="14"/>
      <c r="E1473" s="395"/>
      <c r="F1473" s="10"/>
      <c r="G1473" s="10"/>
      <c r="H1473" s="10"/>
      <c r="I1473" s="10"/>
      <c r="J1473" s="62"/>
      <c r="K1473" s="62"/>
      <c r="L1473" s="72"/>
      <c r="M1473" s="92"/>
      <c r="N1473" s="92"/>
      <c r="O1473" s="92"/>
      <c r="P1473" s="92"/>
      <c r="Q1473" s="92"/>
      <c r="R1473" s="92"/>
      <c r="S1473" s="92"/>
      <c r="T1473" s="92"/>
    </row>
    <row r="1474" spans="1:20" s="15" customFormat="1" ht="14.25">
      <c r="A1474" s="14"/>
      <c r="E1474" s="395"/>
      <c r="F1474" s="10"/>
      <c r="G1474" s="10"/>
      <c r="H1474" s="10"/>
      <c r="I1474" s="10"/>
      <c r="J1474" s="62"/>
      <c r="K1474" s="62"/>
      <c r="L1474" s="72"/>
      <c r="M1474" s="92"/>
      <c r="N1474" s="92"/>
      <c r="O1474" s="92"/>
      <c r="P1474" s="92"/>
      <c r="Q1474" s="92"/>
      <c r="R1474" s="92"/>
      <c r="S1474" s="92"/>
      <c r="T1474" s="92"/>
    </row>
    <row r="1475" spans="1:20" s="15" customFormat="1" ht="14.25">
      <c r="A1475" s="14"/>
      <c r="E1475" s="395"/>
      <c r="F1475" s="10"/>
      <c r="G1475" s="10"/>
      <c r="H1475" s="10"/>
      <c r="I1475" s="10"/>
      <c r="J1475" s="62"/>
      <c r="K1475" s="62"/>
      <c r="L1475" s="72"/>
      <c r="M1475" s="92"/>
      <c r="N1475" s="92"/>
      <c r="O1475" s="92"/>
      <c r="P1475" s="92"/>
      <c r="Q1475" s="92"/>
      <c r="R1475" s="92"/>
      <c r="S1475" s="92"/>
      <c r="T1475" s="92"/>
    </row>
    <row r="1476" spans="1:20" s="15" customFormat="1" ht="14.25">
      <c r="A1476" s="14"/>
      <c r="E1476" s="395"/>
      <c r="F1476" s="10"/>
      <c r="G1476" s="10"/>
      <c r="H1476" s="10"/>
      <c r="I1476" s="10"/>
      <c r="J1476" s="62"/>
      <c r="K1476" s="62"/>
      <c r="L1476" s="72"/>
      <c r="M1476" s="92"/>
      <c r="N1476" s="92"/>
      <c r="O1476" s="92"/>
      <c r="P1476" s="92"/>
      <c r="Q1476" s="92"/>
      <c r="R1476" s="92"/>
      <c r="S1476" s="92"/>
      <c r="T1476" s="92"/>
    </row>
    <row r="1477" spans="1:20" s="15" customFormat="1" ht="14.25">
      <c r="A1477" s="14"/>
      <c r="E1477" s="395"/>
      <c r="F1477" s="10"/>
      <c r="G1477" s="10"/>
      <c r="H1477" s="10"/>
      <c r="I1477" s="10"/>
      <c r="J1477" s="62"/>
      <c r="K1477" s="62"/>
      <c r="L1477" s="72"/>
      <c r="M1477" s="92"/>
      <c r="N1477" s="92"/>
      <c r="O1477" s="92"/>
      <c r="P1477" s="92"/>
      <c r="Q1477" s="92"/>
      <c r="R1477" s="92"/>
      <c r="S1477" s="92"/>
      <c r="T1477" s="92"/>
    </row>
    <row r="1478" spans="1:20" s="15" customFormat="1" ht="14.25">
      <c r="A1478" s="14"/>
      <c r="E1478" s="395"/>
      <c r="F1478" s="10"/>
      <c r="G1478" s="10"/>
      <c r="H1478" s="10"/>
      <c r="I1478" s="10"/>
      <c r="J1478" s="62"/>
      <c r="K1478" s="62"/>
      <c r="L1478" s="72"/>
      <c r="M1478" s="92"/>
      <c r="N1478" s="92"/>
      <c r="O1478" s="92"/>
      <c r="P1478" s="92"/>
      <c r="Q1478" s="92"/>
      <c r="R1478" s="92"/>
      <c r="S1478" s="92"/>
      <c r="T1478" s="92"/>
    </row>
    <row r="1479" spans="1:20" s="15" customFormat="1" ht="14.25">
      <c r="A1479" s="14"/>
      <c r="E1479" s="395"/>
      <c r="F1479" s="10"/>
      <c r="G1479" s="10"/>
      <c r="H1479" s="10"/>
      <c r="I1479" s="10"/>
      <c r="J1479" s="62"/>
      <c r="K1479" s="62"/>
      <c r="L1479" s="72"/>
      <c r="M1479" s="92"/>
      <c r="N1479" s="92"/>
      <c r="O1479" s="92"/>
      <c r="P1479" s="92"/>
      <c r="Q1479" s="92"/>
      <c r="R1479" s="92"/>
      <c r="S1479" s="92"/>
      <c r="T1479" s="92"/>
    </row>
    <row r="1480" spans="1:20" s="15" customFormat="1" ht="14.25">
      <c r="A1480" s="14"/>
      <c r="E1480" s="395"/>
      <c r="F1480" s="10"/>
      <c r="G1480" s="10"/>
      <c r="H1480" s="10"/>
      <c r="I1480" s="10"/>
      <c r="J1480" s="62"/>
      <c r="K1480" s="62"/>
      <c r="L1480" s="72"/>
      <c r="M1480" s="92"/>
      <c r="N1480" s="92"/>
      <c r="O1480" s="92"/>
      <c r="P1480" s="92"/>
      <c r="Q1480" s="92"/>
      <c r="R1480" s="92"/>
      <c r="S1480" s="92"/>
      <c r="T1480" s="92"/>
    </row>
    <row r="1481" spans="1:20" s="15" customFormat="1" ht="14.25">
      <c r="A1481" s="14"/>
      <c r="E1481" s="395"/>
      <c r="F1481" s="10"/>
      <c r="G1481" s="10"/>
      <c r="H1481" s="10"/>
      <c r="I1481" s="10"/>
      <c r="J1481" s="62"/>
      <c r="K1481" s="62"/>
      <c r="L1481" s="72"/>
      <c r="M1481" s="92"/>
      <c r="N1481" s="92"/>
      <c r="O1481" s="92"/>
      <c r="P1481" s="92"/>
      <c r="Q1481" s="92"/>
      <c r="R1481" s="92"/>
      <c r="S1481" s="92"/>
      <c r="T1481" s="92"/>
    </row>
    <row r="1482" spans="1:20" s="15" customFormat="1" ht="14.25">
      <c r="A1482" s="14"/>
      <c r="E1482" s="395"/>
      <c r="F1482" s="10"/>
      <c r="G1482" s="10"/>
      <c r="H1482" s="10"/>
      <c r="I1482" s="10"/>
      <c r="J1482" s="62"/>
      <c r="K1482" s="62"/>
      <c r="L1482" s="72"/>
      <c r="M1482" s="92"/>
      <c r="N1482" s="92"/>
      <c r="O1482" s="92"/>
      <c r="P1482" s="92"/>
      <c r="Q1482" s="92"/>
      <c r="R1482" s="92"/>
      <c r="S1482" s="92"/>
      <c r="T1482" s="92"/>
    </row>
    <row r="1483" spans="1:20" s="15" customFormat="1" ht="14.25">
      <c r="A1483" s="14"/>
      <c r="E1483" s="395"/>
      <c r="F1483" s="10"/>
      <c r="G1483" s="10"/>
      <c r="H1483" s="10"/>
      <c r="I1483" s="10"/>
      <c r="J1483" s="62"/>
      <c r="K1483" s="62"/>
      <c r="L1483" s="72"/>
      <c r="M1483" s="92"/>
      <c r="N1483" s="92"/>
      <c r="O1483" s="92"/>
      <c r="P1483" s="92"/>
      <c r="Q1483" s="92"/>
      <c r="R1483" s="92"/>
      <c r="S1483" s="92"/>
      <c r="T1483" s="92"/>
    </row>
    <row r="1484" spans="1:20" s="15" customFormat="1" ht="14.25">
      <c r="A1484" s="14"/>
      <c r="E1484" s="395"/>
      <c r="F1484" s="10"/>
      <c r="G1484" s="10"/>
      <c r="H1484" s="10"/>
      <c r="I1484" s="10"/>
      <c r="J1484" s="62"/>
      <c r="K1484" s="62"/>
      <c r="L1484" s="72"/>
      <c r="M1484" s="92"/>
      <c r="N1484" s="92"/>
      <c r="O1484" s="92"/>
      <c r="P1484" s="92"/>
      <c r="Q1484" s="92"/>
      <c r="R1484" s="92"/>
      <c r="S1484" s="92"/>
      <c r="T1484" s="92"/>
    </row>
    <row r="1485" spans="1:20" s="15" customFormat="1" ht="14.25">
      <c r="A1485" s="14"/>
      <c r="E1485" s="395"/>
      <c r="F1485" s="10"/>
      <c r="G1485" s="10"/>
      <c r="H1485" s="10"/>
      <c r="I1485" s="10"/>
      <c r="J1485" s="62"/>
      <c r="K1485" s="62"/>
      <c r="L1485" s="72"/>
      <c r="M1485" s="92"/>
      <c r="N1485" s="92"/>
      <c r="O1485" s="92"/>
      <c r="P1485" s="92"/>
      <c r="Q1485" s="92"/>
      <c r="R1485" s="92"/>
      <c r="S1485" s="92"/>
      <c r="T1485" s="92"/>
    </row>
    <row r="1486" spans="1:20" s="15" customFormat="1" ht="14.25">
      <c r="A1486" s="14"/>
      <c r="E1486" s="395"/>
      <c r="F1486" s="10"/>
      <c r="G1486" s="10"/>
      <c r="H1486" s="10"/>
      <c r="I1486" s="10"/>
      <c r="J1486" s="62"/>
      <c r="K1486" s="62"/>
      <c r="L1486" s="72"/>
      <c r="M1486" s="92"/>
      <c r="N1486" s="92"/>
      <c r="O1486" s="92"/>
      <c r="P1486" s="92"/>
      <c r="Q1486" s="92"/>
      <c r="R1486" s="92"/>
      <c r="S1486" s="92"/>
      <c r="T1486" s="92"/>
    </row>
    <row r="1487" spans="1:20" s="15" customFormat="1" ht="14.25">
      <c r="A1487" s="14"/>
      <c r="E1487" s="395"/>
      <c r="F1487" s="10"/>
      <c r="G1487" s="10"/>
      <c r="H1487" s="10"/>
      <c r="I1487" s="10"/>
      <c r="J1487" s="62"/>
      <c r="K1487" s="62"/>
      <c r="L1487" s="72"/>
      <c r="M1487" s="92"/>
      <c r="N1487" s="92"/>
      <c r="O1487" s="92"/>
      <c r="P1487" s="92"/>
      <c r="Q1487" s="92"/>
      <c r="R1487" s="92"/>
      <c r="S1487" s="92"/>
      <c r="T1487" s="92"/>
    </row>
    <row r="1488" spans="1:20" s="15" customFormat="1" ht="14.25">
      <c r="A1488" s="14"/>
      <c r="E1488" s="395"/>
      <c r="F1488" s="10"/>
      <c r="G1488" s="10"/>
      <c r="H1488" s="10"/>
      <c r="I1488" s="10"/>
      <c r="J1488" s="62"/>
      <c r="K1488" s="62"/>
      <c r="L1488" s="72"/>
      <c r="M1488" s="92"/>
      <c r="N1488" s="92"/>
      <c r="O1488" s="92"/>
      <c r="P1488" s="92"/>
      <c r="Q1488" s="92"/>
      <c r="R1488" s="92"/>
      <c r="S1488" s="92"/>
      <c r="T1488" s="92"/>
    </row>
    <row r="1489" spans="1:20" s="15" customFormat="1" ht="14.25">
      <c r="A1489" s="14"/>
      <c r="E1489" s="395"/>
      <c r="F1489" s="10"/>
      <c r="G1489" s="10"/>
      <c r="H1489" s="10"/>
      <c r="I1489" s="10"/>
      <c r="J1489" s="62"/>
      <c r="K1489" s="62"/>
      <c r="L1489" s="72"/>
      <c r="M1489" s="92"/>
      <c r="N1489" s="92"/>
      <c r="O1489" s="92"/>
      <c r="P1489" s="92"/>
      <c r="Q1489" s="92"/>
      <c r="R1489" s="92"/>
      <c r="S1489" s="92"/>
      <c r="T1489" s="92"/>
    </row>
    <row r="1490" spans="1:20" s="15" customFormat="1" ht="14.25">
      <c r="A1490" s="14"/>
      <c r="E1490" s="395"/>
      <c r="F1490" s="10"/>
      <c r="G1490" s="10"/>
      <c r="H1490" s="10"/>
      <c r="I1490" s="10"/>
      <c r="J1490" s="62"/>
      <c r="K1490" s="62"/>
      <c r="L1490" s="72"/>
      <c r="M1490" s="92"/>
      <c r="N1490" s="92"/>
      <c r="O1490" s="92"/>
      <c r="P1490" s="92"/>
      <c r="Q1490" s="92"/>
      <c r="R1490" s="92"/>
      <c r="S1490" s="92"/>
      <c r="T1490" s="92"/>
    </row>
    <row r="1491" spans="1:20" s="15" customFormat="1" ht="14.25">
      <c r="A1491" s="14"/>
      <c r="E1491" s="395"/>
      <c r="F1491" s="10"/>
      <c r="G1491" s="10"/>
      <c r="H1491" s="10"/>
      <c r="I1491" s="10"/>
      <c r="J1491" s="62"/>
      <c r="K1491" s="62"/>
      <c r="L1491" s="72"/>
      <c r="M1491" s="92"/>
      <c r="N1491" s="92"/>
      <c r="O1491" s="92"/>
      <c r="P1491" s="92"/>
      <c r="Q1491" s="92"/>
      <c r="R1491" s="92"/>
      <c r="S1491" s="92"/>
      <c r="T1491" s="92"/>
    </row>
    <row r="1492" spans="1:20" s="15" customFormat="1" ht="14.25">
      <c r="A1492" s="14"/>
      <c r="E1492" s="395"/>
      <c r="F1492" s="10"/>
      <c r="G1492" s="10"/>
      <c r="H1492" s="10"/>
      <c r="I1492" s="10"/>
      <c r="J1492" s="62"/>
      <c r="K1492" s="62"/>
      <c r="L1492" s="72"/>
      <c r="M1492" s="92"/>
      <c r="N1492" s="92"/>
      <c r="O1492" s="92"/>
      <c r="P1492" s="92"/>
      <c r="Q1492" s="92"/>
      <c r="R1492" s="92"/>
      <c r="S1492" s="92"/>
      <c r="T1492" s="92"/>
    </row>
    <row r="1493" spans="1:20" s="15" customFormat="1" ht="14.25">
      <c r="A1493" s="14"/>
      <c r="E1493" s="395"/>
      <c r="F1493" s="10"/>
      <c r="G1493" s="10"/>
      <c r="H1493" s="10"/>
      <c r="I1493" s="10"/>
      <c r="J1493" s="62"/>
      <c r="K1493" s="62"/>
      <c r="L1493" s="72"/>
      <c r="M1493" s="92"/>
      <c r="N1493" s="92"/>
      <c r="O1493" s="92"/>
      <c r="P1493" s="92"/>
      <c r="Q1493" s="92"/>
      <c r="R1493" s="92"/>
      <c r="S1493" s="92"/>
      <c r="T1493" s="92"/>
    </row>
    <row r="1494" spans="1:20" s="15" customFormat="1" ht="14.25">
      <c r="A1494" s="14"/>
      <c r="E1494" s="395"/>
      <c r="F1494" s="10"/>
      <c r="G1494" s="10"/>
      <c r="H1494" s="10"/>
      <c r="I1494" s="10"/>
      <c r="J1494" s="62"/>
      <c r="K1494" s="62"/>
      <c r="L1494" s="72"/>
      <c r="M1494" s="92"/>
      <c r="N1494" s="92"/>
      <c r="O1494" s="92"/>
      <c r="P1494" s="92"/>
      <c r="Q1494" s="92"/>
      <c r="R1494" s="92"/>
      <c r="S1494" s="92"/>
      <c r="T1494" s="92"/>
    </row>
    <row r="1495" spans="1:20" s="15" customFormat="1" ht="14.25">
      <c r="A1495" s="14"/>
      <c r="E1495" s="395"/>
      <c r="F1495" s="10"/>
      <c r="G1495" s="10"/>
      <c r="H1495" s="10"/>
      <c r="I1495" s="10"/>
      <c r="J1495" s="62"/>
      <c r="K1495" s="62"/>
      <c r="L1495" s="72"/>
      <c r="M1495" s="92"/>
      <c r="N1495" s="92"/>
      <c r="O1495" s="92"/>
      <c r="P1495" s="92"/>
      <c r="Q1495" s="92"/>
      <c r="R1495" s="92"/>
      <c r="S1495" s="92"/>
      <c r="T1495" s="92"/>
    </row>
    <row r="1496" spans="1:20" s="15" customFormat="1" ht="14.25">
      <c r="A1496" s="14"/>
      <c r="E1496" s="395"/>
      <c r="F1496" s="10"/>
      <c r="G1496" s="10"/>
      <c r="H1496" s="10"/>
      <c r="I1496" s="10"/>
      <c r="J1496" s="62"/>
      <c r="K1496" s="62"/>
      <c r="L1496" s="72"/>
      <c r="M1496" s="92"/>
      <c r="N1496" s="92"/>
      <c r="O1496" s="92"/>
      <c r="P1496" s="92"/>
      <c r="Q1496" s="92"/>
      <c r="R1496" s="92"/>
      <c r="S1496" s="92"/>
      <c r="T1496" s="92"/>
    </row>
    <row r="1497" spans="1:20" s="15" customFormat="1" ht="14.25">
      <c r="A1497" s="14"/>
      <c r="E1497" s="395"/>
      <c r="F1497" s="10"/>
      <c r="G1497" s="10"/>
      <c r="H1497" s="10"/>
      <c r="I1497" s="10"/>
      <c r="J1497" s="62"/>
      <c r="K1497" s="62"/>
      <c r="L1497" s="72"/>
      <c r="M1497" s="92"/>
      <c r="N1497" s="92"/>
      <c r="O1497" s="92"/>
      <c r="P1497" s="92"/>
      <c r="Q1497" s="92"/>
      <c r="R1497" s="92"/>
      <c r="S1497" s="92"/>
      <c r="T1497" s="92"/>
    </row>
    <row r="1498" spans="1:20" s="15" customFormat="1" ht="14.25">
      <c r="A1498" s="14"/>
      <c r="E1498" s="395"/>
      <c r="F1498" s="10"/>
      <c r="G1498" s="10"/>
      <c r="H1498" s="10"/>
      <c r="I1498" s="10"/>
      <c r="J1498" s="62"/>
      <c r="K1498" s="62"/>
      <c r="L1498" s="72"/>
      <c r="M1498" s="92"/>
      <c r="N1498" s="92"/>
      <c r="O1498" s="92"/>
      <c r="P1498" s="92"/>
      <c r="Q1498" s="92"/>
      <c r="R1498" s="92"/>
      <c r="S1498" s="92"/>
      <c r="T1498" s="92"/>
    </row>
    <row r="1499" spans="1:20" s="15" customFormat="1" ht="14.25">
      <c r="A1499" s="14"/>
      <c r="E1499" s="395"/>
      <c r="F1499" s="10"/>
      <c r="G1499" s="10"/>
      <c r="H1499" s="10"/>
      <c r="I1499" s="10"/>
      <c r="J1499" s="62"/>
      <c r="K1499" s="62"/>
      <c r="L1499" s="72"/>
      <c r="M1499" s="92"/>
      <c r="N1499" s="92"/>
      <c r="O1499" s="92"/>
      <c r="P1499" s="92"/>
      <c r="Q1499" s="92"/>
      <c r="R1499" s="92"/>
      <c r="S1499" s="92"/>
      <c r="T1499" s="92"/>
    </row>
    <row r="1500" spans="1:20" s="15" customFormat="1" ht="14.25">
      <c r="A1500" s="14"/>
      <c r="E1500" s="395"/>
      <c r="F1500" s="10"/>
      <c r="G1500" s="10"/>
      <c r="H1500" s="10"/>
      <c r="I1500" s="10"/>
      <c r="J1500" s="62"/>
      <c r="K1500" s="62"/>
      <c r="L1500" s="72"/>
      <c r="M1500" s="92"/>
      <c r="N1500" s="92"/>
      <c r="O1500" s="92"/>
      <c r="P1500" s="92"/>
      <c r="Q1500" s="92"/>
      <c r="R1500" s="92"/>
      <c r="S1500" s="92"/>
      <c r="T1500" s="92"/>
    </row>
    <row r="1501" spans="1:20" s="15" customFormat="1" ht="14.25">
      <c r="A1501" s="14"/>
      <c r="E1501" s="395"/>
      <c r="F1501" s="10"/>
      <c r="G1501" s="10"/>
      <c r="H1501" s="10"/>
      <c r="I1501" s="10"/>
      <c r="J1501" s="62"/>
      <c r="K1501" s="62"/>
      <c r="L1501" s="72"/>
      <c r="M1501" s="92"/>
      <c r="N1501" s="92"/>
      <c r="O1501" s="92"/>
      <c r="P1501" s="92"/>
      <c r="Q1501" s="92"/>
      <c r="R1501" s="92"/>
      <c r="S1501" s="92"/>
      <c r="T1501" s="92"/>
    </row>
    <row r="1502" spans="1:20" s="15" customFormat="1" ht="14.25">
      <c r="A1502" s="14"/>
      <c r="E1502" s="395"/>
      <c r="F1502" s="10"/>
      <c r="G1502" s="10"/>
      <c r="H1502" s="10"/>
      <c r="I1502" s="10"/>
      <c r="J1502" s="62"/>
      <c r="K1502" s="62"/>
      <c r="L1502" s="72"/>
      <c r="M1502" s="92"/>
      <c r="N1502" s="92"/>
      <c r="O1502" s="92"/>
      <c r="P1502" s="92"/>
      <c r="Q1502" s="92"/>
      <c r="R1502" s="92"/>
      <c r="S1502" s="92"/>
      <c r="T1502" s="92"/>
    </row>
    <row r="1503" spans="1:20" s="15" customFormat="1" ht="14.25">
      <c r="A1503" s="14"/>
      <c r="E1503" s="395"/>
      <c r="F1503" s="10"/>
      <c r="G1503" s="10"/>
      <c r="H1503" s="10"/>
      <c r="I1503" s="10"/>
      <c r="J1503" s="62"/>
      <c r="K1503" s="62"/>
      <c r="L1503" s="72"/>
      <c r="M1503" s="92"/>
      <c r="N1503" s="92"/>
      <c r="O1503" s="92"/>
      <c r="P1503" s="92"/>
      <c r="Q1503" s="92"/>
      <c r="R1503" s="92"/>
      <c r="S1503" s="92"/>
      <c r="T1503" s="92"/>
    </row>
    <row r="1504" spans="1:20" s="15" customFormat="1" ht="14.25">
      <c r="A1504" s="14"/>
      <c r="E1504" s="395"/>
      <c r="F1504" s="10"/>
      <c r="G1504" s="10"/>
      <c r="H1504" s="10"/>
      <c r="I1504" s="10"/>
      <c r="J1504" s="62"/>
      <c r="K1504" s="62"/>
      <c r="L1504" s="72"/>
      <c r="M1504" s="92"/>
      <c r="N1504" s="92"/>
      <c r="O1504" s="92"/>
      <c r="P1504" s="92"/>
      <c r="Q1504" s="92"/>
      <c r="R1504" s="92"/>
      <c r="S1504" s="92"/>
      <c r="T1504" s="92"/>
    </row>
    <row r="1505" spans="1:20" s="15" customFormat="1" ht="14.25">
      <c r="A1505" s="14"/>
      <c r="E1505" s="395"/>
      <c r="F1505" s="10"/>
      <c r="G1505" s="10"/>
      <c r="H1505" s="10"/>
      <c r="I1505" s="10"/>
      <c r="J1505" s="62"/>
      <c r="K1505" s="62"/>
      <c r="L1505" s="72"/>
      <c r="M1505" s="92"/>
      <c r="N1505" s="92"/>
      <c r="O1505" s="92"/>
      <c r="P1505" s="92"/>
      <c r="Q1505" s="92"/>
      <c r="R1505" s="92"/>
      <c r="S1505" s="92"/>
      <c r="T1505" s="92"/>
    </row>
    <row r="1506" spans="1:20" s="15" customFormat="1" ht="14.25">
      <c r="A1506" s="14"/>
      <c r="E1506" s="395"/>
      <c r="F1506" s="10"/>
      <c r="G1506" s="10"/>
      <c r="H1506" s="10"/>
      <c r="I1506" s="10"/>
      <c r="J1506" s="62"/>
      <c r="K1506" s="62"/>
      <c r="L1506" s="72"/>
      <c r="M1506" s="92"/>
      <c r="N1506" s="92"/>
      <c r="O1506" s="92"/>
      <c r="P1506" s="92"/>
      <c r="Q1506" s="92"/>
      <c r="R1506" s="92"/>
      <c r="S1506" s="92"/>
      <c r="T1506" s="92"/>
    </row>
    <row r="1507" spans="1:20" s="15" customFormat="1" ht="14.25">
      <c r="A1507" s="14"/>
      <c r="E1507" s="395"/>
      <c r="F1507" s="10"/>
      <c r="G1507" s="10"/>
      <c r="H1507" s="10"/>
      <c r="I1507" s="10"/>
      <c r="J1507" s="62"/>
      <c r="K1507" s="62"/>
      <c r="L1507" s="72"/>
      <c r="M1507" s="92"/>
      <c r="N1507" s="92"/>
      <c r="O1507" s="92"/>
      <c r="P1507" s="92"/>
      <c r="Q1507" s="92"/>
      <c r="R1507" s="92"/>
      <c r="S1507" s="92"/>
      <c r="T1507" s="92"/>
    </row>
    <row r="1508" spans="1:20" s="15" customFormat="1" ht="14.25">
      <c r="A1508" s="14"/>
      <c r="E1508" s="395"/>
      <c r="F1508" s="10"/>
      <c r="G1508" s="10"/>
      <c r="H1508" s="10"/>
      <c r="I1508" s="10"/>
      <c r="J1508" s="62"/>
      <c r="K1508" s="62"/>
      <c r="L1508" s="72"/>
      <c r="M1508" s="92"/>
      <c r="N1508" s="92"/>
      <c r="O1508" s="92"/>
      <c r="P1508" s="92"/>
      <c r="Q1508" s="92"/>
      <c r="R1508" s="92"/>
      <c r="S1508" s="92"/>
      <c r="T1508" s="92"/>
    </row>
    <row r="1509" spans="1:20" s="15" customFormat="1" ht="14.25">
      <c r="A1509" s="14"/>
      <c r="E1509" s="395"/>
      <c r="F1509" s="10"/>
      <c r="G1509" s="10"/>
      <c r="H1509" s="10"/>
      <c r="I1509" s="10"/>
      <c r="J1509" s="62"/>
      <c r="K1509" s="62"/>
      <c r="L1509" s="72"/>
      <c r="M1509" s="92"/>
      <c r="N1509" s="92"/>
      <c r="O1509" s="92"/>
      <c r="P1509" s="92"/>
      <c r="Q1509" s="92"/>
      <c r="R1509" s="92"/>
      <c r="S1509" s="92"/>
      <c r="T1509" s="92"/>
    </row>
    <row r="1510" spans="1:20" s="15" customFormat="1" ht="14.25">
      <c r="A1510" s="14"/>
      <c r="E1510" s="395"/>
      <c r="F1510" s="10"/>
      <c r="G1510" s="10"/>
      <c r="H1510" s="10"/>
      <c r="I1510" s="10"/>
      <c r="J1510" s="62"/>
      <c r="K1510" s="62"/>
      <c r="L1510" s="72"/>
      <c r="M1510" s="92"/>
      <c r="N1510" s="92"/>
      <c r="O1510" s="92"/>
      <c r="P1510" s="92"/>
      <c r="Q1510" s="92"/>
      <c r="R1510" s="92"/>
      <c r="S1510" s="92"/>
      <c r="T1510" s="92"/>
    </row>
    <row r="1511" spans="1:20" s="15" customFormat="1" ht="14.25">
      <c r="A1511" s="14"/>
      <c r="E1511" s="395"/>
      <c r="F1511" s="10"/>
      <c r="G1511" s="10"/>
      <c r="H1511" s="10"/>
      <c r="I1511" s="10"/>
      <c r="J1511" s="62"/>
      <c r="K1511" s="62"/>
      <c r="L1511" s="72"/>
      <c r="M1511" s="92"/>
      <c r="N1511" s="92"/>
      <c r="O1511" s="92"/>
      <c r="P1511" s="92"/>
      <c r="Q1511" s="92"/>
      <c r="R1511" s="92"/>
      <c r="S1511" s="92"/>
      <c r="T1511" s="92"/>
    </row>
    <row r="1512" spans="1:20" s="15" customFormat="1" ht="14.25">
      <c r="A1512" s="14"/>
      <c r="E1512" s="395"/>
      <c r="F1512" s="10"/>
      <c r="G1512" s="10"/>
      <c r="H1512" s="10"/>
      <c r="I1512" s="10"/>
      <c r="J1512" s="62"/>
      <c r="K1512" s="62"/>
      <c r="L1512" s="72"/>
      <c r="M1512" s="92"/>
      <c r="N1512" s="92"/>
      <c r="O1512" s="92"/>
      <c r="P1512" s="92"/>
      <c r="Q1512" s="92"/>
      <c r="R1512" s="92"/>
      <c r="S1512" s="92"/>
      <c r="T1512" s="92"/>
    </row>
    <row r="1513" spans="1:20" s="15" customFormat="1" ht="14.25">
      <c r="A1513" s="14"/>
      <c r="E1513" s="395"/>
      <c r="F1513" s="10"/>
      <c r="G1513" s="10"/>
      <c r="H1513" s="10"/>
      <c r="I1513" s="10"/>
      <c r="J1513" s="62"/>
      <c r="K1513" s="62"/>
      <c r="L1513" s="72"/>
      <c r="M1513" s="92"/>
      <c r="N1513" s="92"/>
      <c r="O1513" s="92"/>
      <c r="P1513" s="92"/>
      <c r="Q1513" s="92"/>
      <c r="R1513" s="92"/>
      <c r="S1513" s="92"/>
      <c r="T1513" s="92"/>
    </row>
    <row r="1514" spans="1:20" s="15" customFormat="1" ht="14.25">
      <c r="A1514" s="14"/>
      <c r="E1514" s="395"/>
      <c r="F1514" s="10"/>
      <c r="G1514" s="10"/>
      <c r="H1514" s="10"/>
      <c r="I1514" s="10"/>
      <c r="J1514" s="62"/>
      <c r="K1514" s="62"/>
      <c r="L1514" s="72"/>
      <c r="M1514" s="92"/>
      <c r="N1514" s="92"/>
      <c r="O1514" s="92"/>
      <c r="P1514" s="92"/>
      <c r="Q1514" s="92"/>
      <c r="R1514" s="92"/>
      <c r="S1514" s="92"/>
      <c r="T1514" s="92"/>
    </row>
    <row r="1515" spans="1:20" s="15" customFormat="1" ht="14.25">
      <c r="A1515" s="14"/>
      <c r="E1515" s="395"/>
      <c r="F1515" s="10"/>
      <c r="G1515" s="10"/>
      <c r="H1515" s="10"/>
      <c r="I1515" s="10"/>
      <c r="J1515" s="62"/>
      <c r="K1515" s="62"/>
      <c r="L1515" s="72"/>
      <c r="M1515" s="92"/>
      <c r="N1515" s="92"/>
      <c r="O1515" s="92"/>
      <c r="P1515" s="92"/>
      <c r="Q1515" s="92"/>
      <c r="R1515" s="92"/>
      <c r="S1515" s="92"/>
      <c r="T1515" s="92"/>
    </row>
    <row r="1516" spans="1:20" s="15" customFormat="1" ht="14.25">
      <c r="A1516" s="14"/>
      <c r="E1516" s="395"/>
      <c r="F1516" s="10"/>
      <c r="G1516" s="10"/>
      <c r="H1516" s="10"/>
      <c r="I1516" s="10"/>
      <c r="J1516" s="62"/>
      <c r="K1516" s="62"/>
      <c r="L1516" s="72"/>
      <c r="M1516" s="92"/>
      <c r="N1516" s="92"/>
      <c r="O1516" s="92"/>
      <c r="P1516" s="92"/>
      <c r="Q1516" s="92"/>
      <c r="R1516" s="92"/>
      <c r="S1516" s="92"/>
      <c r="T1516" s="92"/>
    </row>
    <row r="1517" spans="1:20" s="15" customFormat="1" ht="14.25">
      <c r="A1517" s="14"/>
      <c r="E1517" s="395"/>
      <c r="F1517" s="10"/>
      <c r="G1517" s="10"/>
      <c r="H1517" s="10"/>
      <c r="I1517" s="10"/>
      <c r="J1517" s="62"/>
      <c r="K1517" s="62"/>
      <c r="L1517" s="72"/>
      <c r="M1517" s="92"/>
      <c r="N1517" s="92"/>
      <c r="O1517" s="92"/>
      <c r="P1517" s="92"/>
      <c r="Q1517" s="92"/>
      <c r="R1517" s="92"/>
      <c r="S1517" s="92"/>
      <c r="T1517" s="92"/>
    </row>
    <row r="1518" spans="1:20" s="15" customFormat="1" ht="14.25">
      <c r="A1518" s="14"/>
      <c r="E1518" s="395"/>
      <c r="F1518" s="10"/>
      <c r="G1518" s="10"/>
      <c r="H1518" s="10"/>
      <c r="I1518" s="10"/>
      <c r="J1518" s="62"/>
      <c r="K1518" s="62"/>
      <c r="L1518" s="72"/>
      <c r="M1518" s="92"/>
      <c r="N1518" s="92"/>
      <c r="O1518" s="92"/>
      <c r="P1518" s="92"/>
      <c r="Q1518" s="92"/>
      <c r="R1518" s="92"/>
      <c r="S1518" s="92"/>
      <c r="T1518" s="92"/>
    </row>
    <row r="1519" spans="1:20" s="15" customFormat="1" ht="14.25">
      <c r="A1519" s="14"/>
      <c r="E1519" s="395"/>
      <c r="F1519" s="10"/>
      <c r="G1519" s="10"/>
      <c r="H1519" s="10"/>
      <c r="I1519" s="10"/>
      <c r="J1519" s="62"/>
      <c r="K1519" s="62"/>
      <c r="L1519" s="72"/>
      <c r="M1519" s="92"/>
      <c r="N1519" s="92"/>
      <c r="O1519" s="92"/>
      <c r="P1519" s="92"/>
      <c r="Q1519" s="92"/>
      <c r="R1519" s="92"/>
      <c r="S1519" s="92"/>
      <c r="T1519" s="92"/>
    </row>
    <row r="1520" spans="1:20" s="15" customFormat="1" ht="14.25">
      <c r="A1520" s="14"/>
      <c r="E1520" s="395"/>
      <c r="F1520" s="10"/>
      <c r="G1520" s="10"/>
      <c r="H1520" s="10"/>
      <c r="I1520" s="10"/>
      <c r="J1520" s="62"/>
      <c r="K1520" s="62"/>
      <c r="L1520" s="72"/>
      <c r="M1520" s="92"/>
      <c r="N1520" s="92"/>
      <c r="O1520" s="92"/>
      <c r="P1520" s="92"/>
      <c r="Q1520" s="92"/>
      <c r="R1520" s="92"/>
      <c r="S1520" s="92"/>
      <c r="T1520" s="92"/>
    </row>
    <row r="1521" spans="1:20" s="15" customFormat="1" ht="14.25">
      <c r="A1521" s="14"/>
      <c r="E1521" s="395"/>
      <c r="F1521" s="10"/>
      <c r="G1521" s="10"/>
      <c r="H1521" s="10"/>
      <c r="I1521" s="10"/>
      <c r="J1521" s="62"/>
      <c r="K1521" s="62"/>
      <c r="L1521" s="72"/>
      <c r="M1521" s="92"/>
      <c r="N1521" s="92"/>
      <c r="O1521" s="92"/>
      <c r="P1521" s="92"/>
      <c r="Q1521" s="92"/>
      <c r="R1521" s="92"/>
      <c r="S1521" s="92"/>
      <c r="T1521" s="92"/>
    </row>
    <row r="1522" spans="1:20" s="15" customFormat="1" ht="14.25">
      <c r="A1522" s="14"/>
      <c r="E1522" s="395"/>
      <c r="F1522" s="10"/>
      <c r="G1522" s="10"/>
      <c r="H1522" s="10"/>
      <c r="I1522" s="10"/>
      <c r="J1522" s="62"/>
      <c r="K1522" s="62"/>
      <c r="L1522" s="72"/>
      <c r="M1522" s="92"/>
      <c r="N1522" s="92"/>
      <c r="O1522" s="92"/>
      <c r="P1522" s="92"/>
      <c r="Q1522" s="92"/>
      <c r="R1522" s="92"/>
      <c r="S1522" s="92"/>
      <c r="T1522" s="92"/>
    </row>
    <row r="1523" spans="1:20" s="15" customFormat="1" ht="14.25">
      <c r="A1523" s="14"/>
      <c r="E1523" s="395"/>
      <c r="F1523" s="10"/>
      <c r="G1523" s="10"/>
      <c r="H1523" s="10"/>
      <c r="I1523" s="10"/>
      <c r="J1523" s="62"/>
      <c r="K1523" s="62"/>
      <c r="L1523" s="72"/>
      <c r="M1523" s="92"/>
      <c r="N1523" s="92"/>
      <c r="O1523" s="92"/>
      <c r="P1523" s="92"/>
      <c r="Q1523" s="92"/>
      <c r="R1523" s="92"/>
      <c r="S1523" s="92"/>
      <c r="T1523" s="92"/>
    </row>
    <row r="1524" spans="1:20" s="15" customFormat="1" ht="14.25">
      <c r="A1524" s="14"/>
      <c r="E1524" s="395"/>
      <c r="F1524" s="10"/>
      <c r="G1524" s="10"/>
      <c r="H1524" s="10"/>
      <c r="I1524" s="10"/>
      <c r="J1524" s="62"/>
      <c r="K1524" s="62"/>
      <c r="L1524" s="72"/>
      <c r="M1524" s="92"/>
      <c r="N1524" s="92"/>
      <c r="O1524" s="92"/>
      <c r="P1524" s="92"/>
      <c r="Q1524" s="92"/>
      <c r="R1524" s="92"/>
      <c r="S1524" s="92"/>
      <c r="T1524" s="92"/>
    </row>
    <row r="1525" spans="1:20" s="15" customFormat="1" ht="14.25">
      <c r="A1525" s="14"/>
      <c r="E1525" s="395"/>
      <c r="F1525" s="10"/>
      <c r="G1525" s="10"/>
      <c r="H1525" s="10"/>
      <c r="I1525" s="10"/>
      <c r="J1525" s="62"/>
      <c r="K1525" s="62"/>
      <c r="L1525" s="72"/>
      <c r="M1525" s="92"/>
      <c r="N1525" s="92"/>
      <c r="O1525" s="92"/>
      <c r="P1525" s="92"/>
      <c r="Q1525" s="92"/>
      <c r="R1525" s="92"/>
      <c r="S1525" s="92"/>
      <c r="T1525" s="92"/>
    </row>
    <row r="1526" spans="1:20" s="15" customFormat="1" ht="14.25">
      <c r="A1526" s="14"/>
      <c r="E1526" s="395"/>
      <c r="F1526" s="10"/>
      <c r="G1526" s="10"/>
      <c r="H1526" s="10"/>
      <c r="I1526" s="10"/>
      <c r="J1526" s="62"/>
      <c r="K1526" s="62"/>
      <c r="L1526" s="72"/>
      <c r="M1526" s="92"/>
      <c r="N1526" s="92"/>
      <c r="O1526" s="92"/>
      <c r="P1526" s="92"/>
      <c r="Q1526" s="92"/>
      <c r="R1526" s="92"/>
      <c r="S1526" s="92"/>
      <c r="T1526" s="92"/>
    </row>
    <row r="1527" spans="1:20" s="15" customFormat="1" ht="14.25">
      <c r="A1527" s="14"/>
      <c r="E1527" s="395"/>
      <c r="F1527" s="10"/>
      <c r="G1527" s="10"/>
      <c r="H1527" s="10"/>
      <c r="I1527" s="10"/>
      <c r="J1527" s="62"/>
      <c r="K1527" s="62"/>
      <c r="L1527" s="72"/>
      <c r="M1527" s="92"/>
      <c r="N1527" s="92"/>
      <c r="O1527" s="92"/>
      <c r="P1527" s="92"/>
      <c r="Q1527" s="92"/>
      <c r="R1527" s="92"/>
      <c r="S1527" s="92"/>
      <c r="T1527" s="92"/>
    </row>
    <row r="1528" spans="1:20" s="15" customFormat="1" ht="14.25">
      <c r="A1528" s="14"/>
      <c r="E1528" s="395"/>
      <c r="F1528" s="10"/>
      <c r="G1528" s="10"/>
      <c r="H1528" s="10"/>
      <c r="I1528" s="10"/>
      <c r="J1528" s="62"/>
      <c r="K1528" s="62"/>
      <c r="L1528" s="72"/>
      <c r="M1528" s="92"/>
      <c r="N1528" s="92"/>
      <c r="O1528" s="92"/>
      <c r="P1528" s="92"/>
      <c r="Q1528" s="92"/>
      <c r="R1528" s="92"/>
      <c r="S1528" s="92"/>
      <c r="T1528" s="92"/>
    </row>
    <row r="1529" spans="1:20" s="15" customFormat="1" ht="14.25">
      <c r="A1529" s="14"/>
      <c r="E1529" s="395"/>
      <c r="F1529" s="10"/>
      <c r="G1529" s="10"/>
      <c r="H1529" s="10"/>
      <c r="I1529" s="10"/>
      <c r="J1529" s="62"/>
      <c r="K1529" s="62"/>
      <c r="L1529" s="72"/>
      <c r="M1529" s="92"/>
      <c r="N1529" s="92"/>
      <c r="O1529" s="92"/>
      <c r="P1529" s="92"/>
      <c r="Q1529" s="92"/>
      <c r="R1529" s="92"/>
      <c r="S1529" s="92"/>
      <c r="T1529" s="92"/>
    </row>
    <row r="1530" spans="1:20" s="15" customFormat="1" ht="14.25">
      <c r="A1530" s="14"/>
      <c r="E1530" s="395"/>
      <c r="F1530" s="10"/>
      <c r="G1530" s="10"/>
      <c r="H1530" s="10"/>
      <c r="I1530" s="10"/>
      <c r="J1530" s="62"/>
      <c r="K1530" s="62"/>
      <c r="L1530" s="72"/>
      <c r="M1530" s="92"/>
      <c r="N1530" s="92"/>
      <c r="O1530" s="92"/>
      <c r="P1530" s="92"/>
      <c r="Q1530" s="92"/>
      <c r="R1530" s="92"/>
      <c r="S1530" s="92"/>
      <c r="T1530" s="92"/>
    </row>
    <row r="1531" spans="1:20" s="15" customFormat="1" ht="14.25">
      <c r="A1531" s="14"/>
      <c r="E1531" s="395"/>
      <c r="F1531" s="10"/>
      <c r="G1531" s="10"/>
      <c r="H1531" s="10"/>
      <c r="I1531" s="10"/>
      <c r="J1531" s="62"/>
      <c r="K1531" s="62"/>
      <c r="L1531" s="72"/>
      <c r="M1531" s="92"/>
      <c r="N1531" s="92"/>
      <c r="O1531" s="92"/>
      <c r="P1531" s="92"/>
      <c r="Q1531" s="92"/>
      <c r="R1531" s="92"/>
      <c r="S1531" s="92"/>
      <c r="T1531" s="92"/>
    </row>
    <row r="1532" spans="1:20" s="15" customFormat="1" ht="14.25">
      <c r="A1532" s="14"/>
      <c r="E1532" s="395"/>
      <c r="F1532" s="10"/>
      <c r="G1532" s="10"/>
      <c r="H1532" s="10"/>
      <c r="I1532" s="10"/>
      <c r="J1532" s="62"/>
      <c r="K1532" s="62"/>
      <c r="L1532" s="72"/>
      <c r="M1532" s="92"/>
      <c r="N1532" s="92"/>
      <c r="O1532" s="92"/>
      <c r="P1532" s="92"/>
      <c r="Q1532" s="92"/>
      <c r="R1532" s="92"/>
      <c r="S1532" s="92"/>
      <c r="T1532" s="92"/>
    </row>
    <row r="1533" spans="1:20" s="15" customFormat="1" ht="14.25">
      <c r="A1533" s="14"/>
      <c r="E1533" s="395"/>
      <c r="F1533" s="10"/>
      <c r="G1533" s="10"/>
      <c r="H1533" s="10"/>
      <c r="I1533" s="10"/>
      <c r="J1533" s="62"/>
      <c r="K1533" s="62"/>
      <c r="L1533" s="72"/>
      <c r="M1533" s="92"/>
      <c r="N1533" s="92"/>
      <c r="O1533" s="92"/>
      <c r="P1533" s="92"/>
      <c r="Q1533" s="92"/>
      <c r="R1533" s="92"/>
      <c r="S1533" s="92"/>
      <c r="T1533" s="92"/>
    </row>
    <row r="1534" spans="1:20" s="15" customFormat="1" ht="14.25">
      <c r="A1534" s="14"/>
      <c r="E1534" s="395"/>
      <c r="F1534" s="10"/>
      <c r="G1534" s="10"/>
      <c r="H1534" s="10"/>
      <c r="I1534" s="10"/>
      <c r="J1534" s="62"/>
      <c r="K1534" s="62"/>
      <c r="L1534" s="72"/>
      <c r="M1534" s="92"/>
      <c r="N1534" s="92"/>
      <c r="O1534" s="92"/>
      <c r="P1534" s="92"/>
      <c r="Q1534" s="92"/>
      <c r="R1534" s="92"/>
      <c r="S1534" s="92"/>
      <c r="T1534" s="92"/>
    </row>
    <row r="1535" spans="1:20" s="15" customFormat="1" ht="14.25">
      <c r="A1535" s="14"/>
      <c r="E1535" s="395"/>
      <c r="F1535" s="10"/>
      <c r="G1535" s="10"/>
      <c r="H1535" s="10"/>
      <c r="I1535" s="10"/>
      <c r="J1535" s="62"/>
      <c r="K1535" s="62"/>
      <c r="L1535" s="72"/>
      <c r="M1535" s="92"/>
      <c r="N1535" s="92"/>
      <c r="O1535" s="92"/>
      <c r="P1535" s="92"/>
      <c r="Q1535" s="92"/>
      <c r="R1535" s="92"/>
      <c r="S1535" s="92"/>
      <c r="T1535" s="92"/>
    </row>
    <row r="1536" spans="1:20" s="15" customFormat="1" ht="14.25">
      <c r="A1536" s="14"/>
      <c r="E1536" s="395"/>
      <c r="F1536" s="10"/>
      <c r="G1536" s="10"/>
      <c r="H1536" s="10"/>
      <c r="I1536" s="10"/>
      <c r="J1536" s="62"/>
      <c r="K1536" s="62"/>
      <c r="L1536" s="72"/>
      <c r="M1536" s="92"/>
      <c r="N1536" s="92"/>
      <c r="O1536" s="92"/>
      <c r="P1536" s="92"/>
      <c r="Q1536" s="92"/>
      <c r="R1536" s="92"/>
      <c r="S1536" s="92"/>
      <c r="T1536" s="92"/>
    </row>
    <row r="1537" spans="1:20" s="15" customFormat="1" ht="14.25">
      <c r="A1537" s="14"/>
      <c r="E1537" s="395"/>
      <c r="F1537" s="10"/>
      <c r="G1537" s="10"/>
      <c r="H1537" s="10"/>
      <c r="I1537" s="10"/>
      <c r="J1537" s="62"/>
      <c r="K1537" s="62"/>
      <c r="L1537" s="72"/>
      <c r="M1537" s="92"/>
      <c r="N1537" s="92"/>
      <c r="O1537" s="92"/>
      <c r="P1537" s="92"/>
      <c r="Q1537" s="92"/>
      <c r="R1537" s="92"/>
      <c r="S1537" s="92"/>
      <c r="T1537" s="92"/>
    </row>
    <row r="1538" spans="1:20" s="15" customFormat="1" ht="14.25">
      <c r="A1538" s="14"/>
      <c r="E1538" s="395"/>
      <c r="F1538" s="10"/>
      <c r="G1538" s="10"/>
      <c r="H1538" s="10"/>
      <c r="I1538" s="10"/>
      <c r="J1538" s="62"/>
      <c r="K1538" s="62"/>
      <c r="L1538" s="72"/>
      <c r="M1538" s="92"/>
      <c r="N1538" s="92"/>
      <c r="O1538" s="92"/>
      <c r="P1538" s="92"/>
      <c r="Q1538" s="92"/>
      <c r="R1538" s="92"/>
      <c r="S1538" s="92"/>
      <c r="T1538" s="92"/>
    </row>
    <row r="1539" spans="1:20" s="15" customFormat="1" ht="14.25">
      <c r="A1539" s="14"/>
      <c r="E1539" s="395"/>
      <c r="F1539" s="10"/>
      <c r="G1539" s="10"/>
      <c r="H1539" s="10"/>
      <c r="I1539" s="10"/>
      <c r="J1539" s="62"/>
      <c r="K1539" s="62"/>
      <c r="L1539" s="72"/>
      <c r="M1539" s="92"/>
      <c r="N1539" s="92"/>
      <c r="O1539" s="92"/>
      <c r="P1539" s="92"/>
      <c r="Q1539" s="92"/>
      <c r="R1539" s="92"/>
      <c r="S1539" s="92"/>
      <c r="T1539" s="92"/>
    </row>
    <row r="1540" spans="1:20" s="15" customFormat="1" ht="14.25">
      <c r="A1540" s="14"/>
      <c r="E1540" s="395"/>
      <c r="F1540" s="10"/>
      <c r="G1540" s="10"/>
      <c r="H1540" s="10"/>
      <c r="I1540" s="10"/>
      <c r="J1540" s="62"/>
      <c r="K1540" s="62"/>
      <c r="L1540" s="72"/>
      <c r="M1540" s="92"/>
      <c r="N1540" s="92"/>
      <c r="O1540" s="92"/>
      <c r="P1540" s="92"/>
      <c r="Q1540" s="92"/>
      <c r="R1540" s="92"/>
      <c r="S1540" s="92"/>
      <c r="T1540" s="92"/>
    </row>
    <row r="1541" spans="1:20" s="15" customFormat="1" ht="14.25">
      <c r="A1541" s="14"/>
      <c r="E1541" s="395"/>
      <c r="F1541" s="10"/>
      <c r="G1541" s="10"/>
      <c r="H1541" s="10"/>
      <c r="I1541" s="10"/>
      <c r="J1541" s="62"/>
      <c r="K1541" s="62"/>
      <c r="L1541" s="72"/>
      <c r="M1541" s="92"/>
      <c r="N1541" s="92"/>
      <c r="O1541" s="92"/>
      <c r="P1541" s="92"/>
      <c r="Q1541" s="92"/>
      <c r="R1541" s="92"/>
      <c r="S1541" s="92"/>
      <c r="T1541" s="92"/>
    </row>
    <row r="1542" spans="1:20" s="15" customFormat="1" ht="14.25">
      <c r="A1542" s="14"/>
      <c r="E1542" s="395"/>
      <c r="F1542" s="10"/>
      <c r="G1542" s="10"/>
      <c r="H1542" s="10"/>
      <c r="I1542" s="10"/>
      <c r="J1542" s="62"/>
      <c r="K1542" s="62"/>
      <c r="L1542" s="72"/>
      <c r="M1542" s="92"/>
      <c r="N1542" s="92"/>
      <c r="O1542" s="92"/>
      <c r="P1542" s="92"/>
      <c r="Q1542" s="92"/>
      <c r="R1542" s="92"/>
      <c r="S1542" s="92"/>
      <c r="T1542" s="92"/>
    </row>
    <row r="1543" spans="1:20" s="15" customFormat="1" ht="14.25">
      <c r="A1543" s="14"/>
      <c r="E1543" s="395"/>
      <c r="F1543" s="10"/>
      <c r="G1543" s="10"/>
      <c r="H1543" s="10"/>
      <c r="I1543" s="10"/>
      <c r="J1543" s="62"/>
      <c r="K1543" s="62"/>
      <c r="L1543" s="72"/>
      <c r="M1543" s="92"/>
      <c r="N1543" s="92"/>
      <c r="O1543" s="92"/>
      <c r="P1543" s="92"/>
      <c r="Q1543" s="92"/>
      <c r="R1543" s="92"/>
      <c r="S1543" s="92"/>
      <c r="T1543" s="92"/>
    </row>
    <row r="1544" spans="1:20" s="15" customFormat="1" ht="14.25">
      <c r="A1544" s="14"/>
      <c r="E1544" s="395"/>
      <c r="F1544" s="10"/>
      <c r="G1544" s="10"/>
      <c r="H1544" s="10"/>
      <c r="I1544" s="10"/>
      <c r="J1544" s="62"/>
      <c r="K1544" s="62"/>
      <c r="L1544" s="72"/>
      <c r="M1544" s="92"/>
      <c r="N1544" s="92"/>
      <c r="O1544" s="92"/>
      <c r="P1544" s="92"/>
      <c r="Q1544" s="92"/>
      <c r="R1544" s="92"/>
      <c r="S1544" s="92"/>
      <c r="T1544" s="92"/>
    </row>
    <row r="1545" spans="1:20" s="15" customFormat="1" ht="14.25">
      <c r="A1545" s="14"/>
      <c r="E1545" s="395"/>
      <c r="F1545" s="10"/>
      <c r="G1545" s="10"/>
      <c r="H1545" s="10"/>
      <c r="I1545" s="10"/>
      <c r="J1545" s="62"/>
      <c r="K1545" s="62"/>
      <c r="L1545" s="72"/>
      <c r="M1545" s="92"/>
      <c r="N1545" s="92"/>
      <c r="O1545" s="92"/>
      <c r="P1545" s="92"/>
      <c r="Q1545" s="92"/>
      <c r="R1545" s="92"/>
      <c r="S1545" s="92"/>
      <c r="T1545" s="92"/>
    </row>
    <row r="1546" spans="1:20" s="15" customFormat="1" ht="14.25">
      <c r="A1546" s="14"/>
      <c r="E1546" s="395"/>
      <c r="F1546" s="10"/>
      <c r="G1546" s="10"/>
      <c r="H1546" s="10"/>
      <c r="I1546" s="10"/>
      <c r="J1546" s="62"/>
      <c r="K1546" s="62"/>
      <c r="L1546" s="72"/>
      <c r="M1546" s="92"/>
      <c r="N1546" s="92"/>
      <c r="O1546" s="92"/>
      <c r="P1546" s="92"/>
      <c r="Q1546" s="92"/>
      <c r="R1546" s="92"/>
      <c r="S1546" s="92"/>
      <c r="T1546" s="92"/>
    </row>
    <row r="1547" spans="1:20" s="15" customFormat="1" ht="14.25">
      <c r="A1547" s="14"/>
      <c r="E1547" s="395"/>
      <c r="F1547" s="10"/>
      <c r="G1547" s="10"/>
      <c r="H1547" s="10"/>
      <c r="I1547" s="10"/>
      <c r="J1547" s="62"/>
      <c r="K1547" s="62"/>
      <c r="L1547" s="72"/>
      <c r="M1547" s="92"/>
      <c r="N1547" s="92"/>
      <c r="O1547" s="92"/>
      <c r="P1547" s="92"/>
      <c r="Q1547" s="92"/>
      <c r="R1547" s="92"/>
      <c r="S1547" s="92"/>
      <c r="T1547" s="92"/>
    </row>
    <row r="1548" spans="1:20" s="15" customFormat="1" ht="14.25">
      <c r="A1548" s="14"/>
      <c r="E1548" s="395"/>
      <c r="F1548" s="10"/>
      <c r="G1548" s="10"/>
      <c r="H1548" s="10"/>
      <c r="I1548" s="10"/>
      <c r="J1548" s="62"/>
      <c r="K1548" s="62"/>
      <c r="L1548" s="72"/>
      <c r="M1548" s="92"/>
      <c r="N1548" s="92"/>
      <c r="O1548" s="92"/>
      <c r="P1548" s="92"/>
      <c r="Q1548" s="92"/>
      <c r="R1548" s="92"/>
      <c r="S1548" s="92"/>
      <c r="T1548" s="92"/>
    </row>
    <row r="1549" spans="1:20" s="15" customFormat="1" ht="14.25">
      <c r="A1549" s="14"/>
      <c r="E1549" s="395"/>
      <c r="F1549" s="10"/>
      <c r="G1549" s="10"/>
      <c r="H1549" s="10"/>
      <c r="I1549" s="10"/>
      <c r="J1549" s="62"/>
      <c r="K1549" s="62"/>
      <c r="L1549" s="72"/>
      <c r="M1549" s="92"/>
      <c r="N1549" s="92"/>
      <c r="O1549" s="92"/>
      <c r="P1549" s="92"/>
      <c r="Q1549" s="92"/>
      <c r="R1549" s="92"/>
      <c r="S1549" s="92"/>
      <c r="T1549" s="92"/>
    </row>
    <row r="1550" spans="1:20" s="15" customFormat="1" ht="14.25">
      <c r="A1550" s="14"/>
      <c r="E1550" s="395"/>
      <c r="F1550" s="10"/>
      <c r="G1550" s="10"/>
      <c r="H1550" s="10"/>
      <c r="I1550" s="10"/>
      <c r="J1550" s="62"/>
      <c r="K1550" s="62"/>
      <c r="L1550" s="72"/>
      <c r="M1550" s="92"/>
      <c r="N1550" s="92"/>
      <c r="O1550" s="92"/>
      <c r="P1550" s="92"/>
      <c r="Q1550" s="92"/>
      <c r="R1550" s="92"/>
      <c r="S1550" s="92"/>
      <c r="T1550" s="92"/>
    </row>
    <row r="1551" spans="1:20" s="15" customFormat="1" ht="14.25">
      <c r="A1551" s="14"/>
      <c r="E1551" s="395"/>
      <c r="F1551" s="10"/>
      <c r="G1551" s="10"/>
      <c r="H1551" s="10"/>
      <c r="I1551" s="10"/>
      <c r="J1551" s="62"/>
      <c r="K1551" s="62"/>
      <c r="L1551" s="72"/>
      <c r="M1551" s="92"/>
      <c r="N1551" s="92"/>
      <c r="O1551" s="92"/>
      <c r="P1551" s="92"/>
      <c r="Q1551" s="92"/>
      <c r="R1551" s="92"/>
      <c r="S1551" s="92"/>
      <c r="T1551" s="92"/>
    </row>
    <row r="1552" spans="1:20" s="15" customFormat="1" ht="14.25">
      <c r="A1552" s="14"/>
      <c r="E1552" s="395"/>
      <c r="F1552" s="10"/>
      <c r="G1552" s="10"/>
      <c r="H1552" s="10"/>
      <c r="I1552" s="10"/>
      <c r="J1552" s="62"/>
      <c r="K1552" s="62"/>
      <c r="L1552" s="72"/>
      <c r="M1552" s="92"/>
      <c r="N1552" s="92"/>
      <c r="O1552" s="92"/>
      <c r="P1552" s="92"/>
      <c r="Q1552" s="92"/>
      <c r="R1552" s="92"/>
      <c r="S1552" s="92"/>
      <c r="T1552" s="92"/>
    </row>
    <row r="1553" spans="1:20" s="15" customFormat="1" ht="14.25">
      <c r="A1553" s="14"/>
      <c r="E1553" s="395"/>
      <c r="F1553" s="10"/>
      <c r="G1553" s="10"/>
      <c r="H1553" s="10"/>
      <c r="I1553" s="10"/>
      <c r="J1553" s="62"/>
      <c r="K1553" s="62"/>
      <c r="L1553" s="72"/>
      <c r="M1553" s="92"/>
      <c r="N1553" s="92"/>
      <c r="O1553" s="92"/>
      <c r="P1553" s="92"/>
      <c r="Q1553" s="92"/>
      <c r="R1553" s="92"/>
      <c r="S1553" s="92"/>
      <c r="T1553" s="92"/>
    </row>
    <row r="1554" spans="1:20" s="15" customFormat="1" ht="14.25">
      <c r="A1554" s="14"/>
      <c r="E1554" s="395"/>
      <c r="F1554" s="10"/>
      <c r="G1554" s="10"/>
      <c r="H1554" s="10"/>
      <c r="I1554" s="10"/>
      <c r="J1554" s="62"/>
      <c r="K1554" s="62"/>
      <c r="L1554" s="72"/>
      <c r="M1554" s="92"/>
      <c r="N1554" s="92"/>
      <c r="O1554" s="92"/>
      <c r="P1554" s="92"/>
      <c r="Q1554" s="92"/>
      <c r="R1554" s="92"/>
      <c r="S1554" s="92"/>
      <c r="T1554" s="92"/>
    </row>
    <row r="1555" spans="1:20" s="15" customFormat="1" ht="14.25">
      <c r="A1555" s="14"/>
      <c r="E1555" s="395"/>
      <c r="F1555" s="10"/>
      <c r="G1555" s="10"/>
      <c r="H1555" s="10"/>
      <c r="I1555" s="10"/>
      <c r="J1555" s="62"/>
      <c r="K1555" s="62"/>
      <c r="L1555" s="72"/>
      <c r="M1555" s="92"/>
      <c r="N1555" s="92"/>
      <c r="O1555" s="92"/>
      <c r="P1555" s="92"/>
      <c r="Q1555" s="92"/>
      <c r="R1555" s="92"/>
      <c r="S1555" s="92"/>
      <c r="T1555" s="92"/>
    </row>
    <row r="1556" spans="1:20" s="15" customFormat="1" ht="14.25">
      <c r="A1556" s="14"/>
      <c r="E1556" s="395"/>
      <c r="F1556" s="10"/>
      <c r="G1556" s="10"/>
      <c r="H1556" s="10"/>
      <c r="I1556" s="10"/>
      <c r="J1556" s="62"/>
      <c r="K1556" s="62"/>
      <c r="L1556" s="72"/>
      <c r="M1556" s="92"/>
      <c r="N1556" s="92"/>
      <c r="O1556" s="92"/>
      <c r="P1556" s="92"/>
      <c r="Q1556" s="92"/>
      <c r="R1556" s="92"/>
      <c r="S1556" s="92"/>
      <c r="T1556" s="92"/>
    </row>
    <row r="1557" spans="1:20" s="15" customFormat="1" ht="14.25">
      <c r="A1557" s="14"/>
      <c r="E1557" s="395"/>
      <c r="F1557" s="10"/>
      <c r="G1557" s="10"/>
      <c r="H1557" s="10"/>
      <c r="I1557" s="10"/>
      <c r="J1557" s="62"/>
      <c r="K1557" s="62"/>
      <c r="L1557" s="72"/>
      <c r="M1557" s="92"/>
      <c r="N1557" s="92"/>
      <c r="O1557" s="92"/>
      <c r="P1557" s="92"/>
      <c r="Q1557" s="92"/>
      <c r="R1557" s="92"/>
      <c r="S1557" s="92"/>
      <c r="T1557" s="92"/>
    </row>
    <row r="1558" spans="1:20" s="15" customFormat="1" ht="14.25">
      <c r="A1558" s="14"/>
      <c r="E1558" s="395"/>
      <c r="F1558" s="10"/>
      <c r="G1558" s="10"/>
      <c r="H1558" s="10"/>
      <c r="I1558" s="10"/>
      <c r="J1558" s="62"/>
      <c r="K1558" s="62"/>
      <c r="L1558" s="72"/>
      <c r="M1558" s="92"/>
      <c r="N1558" s="92"/>
      <c r="O1558" s="92"/>
      <c r="P1558" s="92"/>
      <c r="Q1558" s="92"/>
      <c r="R1558" s="92"/>
      <c r="S1558" s="92"/>
      <c r="T1558" s="92"/>
    </row>
    <row r="1559" spans="1:20" s="15" customFormat="1" ht="14.25">
      <c r="A1559" s="14"/>
      <c r="E1559" s="395"/>
      <c r="F1559" s="10"/>
      <c r="G1559" s="10"/>
      <c r="H1559" s="10"/>
      <c r="I1559" s="10"/>
      <c r="J1559" s="62"/>
      <c r="K1559" s="62"/>
      <c r="L1559" s="72"/>
      <c r="M1559" s="92"/>
      <c r="N1559" s="92"/>
      <c r="O1559" s="92"/>
      <c r="P1559" s="92"/>
      <c r="Q1559" s="92"/>
      <c r="R1559" s="92"/>
      <c r="S1559" s="92"/>
      <c r="T1559" s="92"/>
    </row>
    <row r="1560" spans="1:20" s="15" customFormat="1" ht="14.25">
      <c r="A1560" s="14"/>
      <c r="E1560" s="395"/>
      <c r="F1560" s="10"/>
      <c r="G1560" s="10"/>
      <c r="H1560" s="10"/>
      <c r="I1560" s="10"/>
      <c r="J1560" s="62"/>
      <c r="K1560" s="62"/>
      <c r="L1560" s="72"/>
      <c r="M1560" s="92"/>
      <c r="N1560" s="92"/>
      <c r="O1560" s="92"/>
      <c r="P1560" s="92"/>
      <c r="Q1560" s="92"/>
      <c r="R1560" s="92"/>
      <c r="S1560" s="92"/>
      <c r="T1560" s="92"/>
    </row>
    <row r="1561" spans="1:20" s="15" customFormat="1" ht="14.25">
      <c r="A1561" s="14"/>
      <c r="E1561" s="395"/>
      <c r="F1561" s="10"/>
      <c r="G1561" s="10"/>
      <c r="H1561" s="10"/>
      <c r="I1561" s="10"/>
      <c r="J1561" s="62"/>
      <c r="K1561" s="62"/>
      <c r="L1561" s="72"/>
      <c r="M1561" s="92"/>
      <c r="N1561" s="92"/>
      <c r="O1561" s="92"/>
      <c r="P1561" s="92"/>
      <c r="Q1561" s="92"/>
      <c r="R1561" s="92"/>
      <c r="S1561" s="92"/>
      <c r="T1561" s="92"/>
    </row>
    <row r="1562" spans="1:20" s="15" customFormat="1" ht="14.25">
      <c r="A1562" s="14"/>
      <c r="E1562" s="395"/>
      <c r="F1562" s="10"/>
      <c r="G1562" s="10"/>
      <c r="H1562" s="10"/>
      <c r="I1562" s="10"/>
      <c r="J1562" s="62"/>
      <c r="K1562" s="62"/>
      <c r="L1562" s="72"/>
      <c r="M1562" s="92"/>
      <c r="N1562" s="92"/>
      <c r="O1562" s="92"/>
      <c r="P1562" s="92"/>
      <c r="Q1562" s="92"/>
      <c r="R1562" s="92"/>
      <c r="S1562" s="92"/>
      <c r="T1562" s="92"/>
    </row>
    <row r="1563" spans="1:20" s="15" customFormat="1" ht="14.25">
      <c r="A1563" s="14"/>
      <c r="E1563" s="395"/>
      <c r="F1563" s="10"/>
      <c r="G1563" s="10"/>
      <c r="H1563" s="10"/>
      <c r="I1563" s="10"/>
      <c r="J1563" s="62"/>
      <c r="K1563" s="62"/>
      <c r="L1563" s="72"/>
      <c r="M1563" s="92"/>
      <c r="N1563" s="92"/>
      <c r="O1563" s="92"/>
      <c r="P1563" s="92"/>
      <c r="Q1563" s="92"/>
      <c r="R1563" s="92"/>
      <c r="S1563" s="92"/>
      <c r="T1563" s="92"/>
    </row>
    <row r="1564" spans="1:20" s="15" customFormat="1" ht="14.25">
      <c r="A1564" s="14"/>
      <c r="E1564" s="395"/>
      <c r="F1564" s="10"/>
      <c r="G1564" s="10"/>
      <c r="H1564" s="10"/>
      <c r="I1564" s="10"/>
      <c r="J1564" s="62"/>
      <c r="K1564" s="62"/>
      <c r="L1564" s="72"/>
      <c r="M1564" s="92"/>
      <c r="N1564" s="92"/>
      <c r="O1564" s="92"/>
      <c r="P1564" s="92"/>
      <c r="Q1564" s="92"/>
      <c r="R1564" s="92"/>
      <c r="S1564" s="92"/>
      <c r="T1564" s="92"/>
    </row>
    <row r="1565" spans="1:20" s="15" customFormat="1" ht="14.25">
      <c r="A1565" s="14"/>
      <c r="E1565" s="395"/>
      <c r="F1565" s="10"/>
      <c r="G1565" s="10"/>
      <c r="H1565" s="10"/>
      <c r="I1565" s="10"/>
      <c r="J1565" s="62"/>
      <c r="K1565" s="62"/>
      <c r="L1565" s="72"/>
      <c r="M1565" s="92"/>
      <c r="N1565" s="92"/>
      <c r="O1565" s="92"/>
      <c r="P1565" s="92"/>
      <c r="Q1565" s="92"/>
      <c r="R1565" s="92"/>
      <c r="S1565" s="92"/>
      <c r="T1565" s="92"/>
    </row>
    <row r="1566" spans="1:20" s="15" customFormat="1" ht="14.25">
      <c r="A1566" s="14"/>
      <c r="E1566" s="395"/>
      <c r="F1566" s="10"/>
      <c r="G1566" s="10"/>
      <c r="H1566" s="10"/>
      <c r="I1566" s="10"/>
      <c r="J1566" s="62"/>
      <c r="K1566" s="62"/>
      <c r="L1566" s="72"/>
      <c r="M1566" s="92"/>
      <c r="N1566" s="92"/>
      <c r="O1566" s="92"/>
      <c r="P1566" s="92"/>
      <c r="Q1566" s="92"/>
      <c r="R1566" s="92"/>
      <c r="S1566" s="92"/>
      <c r="T1566" s="92"/>
    </row>
    <row r="1567" spans="1:20" s="15" customFormat="1" ht="14.25">
      <c r="A1567" s="14"/>
      <c r="E1567" s="395"/>
      <c r="F1567" s="10"/>
      <c r="G1567" s="10"/>
      <c r="H1567" s="10"/>
      <c r="I1567" s="10"/>
      <c r="J1567" s="62"/>
      <c r="K1567" s="62"/>
      <c r="L1567" s="72"/>
      <c r="M1567" s="92"/>
      <c r="N1567" s="92"/>
      <c r="O1567" s="92"/>
      <c r="P1567" s="92"/>
      <c r="Q1567" s="92"/>
      <c r="R1567" s="92"/>
      <c r="S1567" s="92"/>
      <c r="T1567" s="92"/>
    </row>
    <row r="1568" spans="1:20" s="15" customFormat="1" ht="14.25">
      <c r="A1568" s="14"/>
      <c r="E1568" s="395"/>
      <c r="F1568" s="10"/>
      <c r="G1568" s="10"/>
      <c r="H1568" s="10"/>
      <c r="I1568" s="10"/>
      <c r="J1568" s="62"/>
      <c r="K1568" s="62"/>
      <c r="L1568" s="72"/>
      <c r="M1568" s="92"/>
      <c r="N1568" s="92"/>
      <c r="O1568" s="92"/>
      <c r="P1568" s="92"/>
      <c r="Q1568" s="92"/>
      <c r="R1568" s="92"/>
      <c r="S1568" s="92"/>
      <c r="T1568" s="92"/>
    </row>
    <row r="1569" spans="1:20" s="15" customFormat="1" ht="14.25">
      <c r="A1569" s="14"/>
      <c r="E1569" s="395"/>
      <c r="F1569" s="10"/>
      <c r="G1569" s="10"/>
      <c r="H1569" s="10"/>
      <c r="I1569" s="10"/>
      <c r="J1569" s="62"/>
      <c r="K1569" s="62"/>
      <c r="L1569" s="72"/>
      <c r="M1569" s="92"/>
      <c r="N1569" s="92"/>
      <c r="O1569" s="92"/>
      <c r="P1569" s="92"/>
      <c r="Q1569" s="92"/>
      <c r="R1569" s="92"/>
      <c r="S1569" s="92"/>
      <c r="T1569" s="92"/>
    </row>
    <row r="1570" spans="1:20" s="15" customFormat="1" ht="14.25">
      <c r="A1570" s="14"/>
      <c r="E1570" s="395"/>
      <c r="F1570" s="10"/>
      <c r="G1570" s="10"/>
      <c r="H1570" s="10"/>
      <c r="I1570" s="10"/>
      <c r="J1570" s="62"/>
      <c r="K1570" s="62"/>
      <c r="L1570" s="72"/>
      <c r="M1570" s="92"/>
      <c r="N1570" s="92"/>
      <c r="O1570" s="92"/>
      <c r="P1570" s="92"/>
      <c r="Q1570" s="92"/>
      <c r="R1570" s="92"/>
      <c r="S1570" s="92"/>
      <c r="T1570" s="92"/>
    </row>
    <row r="1571" spans="1:20" s="15" customFormat="1" ht="14.25">
      <c r="A1571" s="14"/>
      <c r="E1571" s="395"/>
      <c r="F1571" s="10"/>
      <c r="G1571" s="10"/>
      <c r="H1571" s="10"/>
      <c r="I1571" s="10"/>
      <c r="J1571" s="62"/>
      <c r="K1571" s="62"/>
      <c r="L1571" s="72"/>
      <c r="M1571" s="92"/>
      <c r="N1571" s="92"/>
      <c r="O1571" s="92"/>
      <c r="P1571" s="92"/>
      <c r="Q1571" s="92"/>
      <c r="R1571" s="92"/>
      <c r="S1571" s="92"/>
      <c r="T1571" s="92"/>
    </row>
    <row r="1572" spans="1:20" s="15" customFormat="1" ht="14.25">
      <c r="A1572" s="14"/>
      <c r="E1572" s="395"/>
      <c r="F1572" s="10"/>
      <c r="G1572" s="10"/>
      <c r="H1572" s="10"/>
      <c r="I1572" s="10"/>
      <c r="J1572" s="62"/>
      <c r="K1572" s="62"/>
      <c r="L1572" s="72"/>
      <c r="M1572" s="92"/>
      <c r="N1572" s="92"/>
      <c r="O1572" s="92"/>
      <c r="P1572" s="92"/>
      <c r="Q1572" s="92"/>
      <c r="R1572" s="92"/>
      <c r="S1572" s="92"/>
      <c r="T1572" s="92"/>
    </row>
    <row r="1573" spans="1:20" s="15" customFormat="1" ht="14.25">
      <c r="A1573" s="14"/>
      <c r="E1573" s="395"/>
      <c r="F1573" s="10"/>
      <c r="G1573" s="10"/>
      <c r="H1573" s="10"/>
      <c r="I1573" s="10"/>
      <c r="J1573" s="62"/>
      <c r="K1573" s="62"/>
      <c r="L1573" s="72"/>
      <c r="M1573" s="92"/>
      <c r="N1573" s="92"/>
      <c r="O1573" s="92"/>
      <c r="P1573" s="92"/>
      <c r="Q1573" s="92"/>
      <c r="R1573" s="92"/>
      <c r="S1573" s="92"/>
      <c r="T1573" s="92"/>
    </row>
    <row r="1574" spans="1:20" s="15" customFormat="1" ht="14.25">
      <c r="A1574" s="14"/>
      <c r="E1574" s="395"/>
      <c r="F1574" s="10"/>
      <c r="G1574" s="10"/>
      <c r="H1574" s="10"/>
      <c r="I1574" s="10"/>
      <c r="J1574" s="62"/>
      <c r="K1574" s="62"/>
      <c r="L1574" s="72"/>
      <c r="M1574" s="92"/>
      <c r="N1574" s="92"/>
      <c r="O1574" s="92"/>
      <c r="P1574" s="92"/>
      <c r="Q1574" s="92"/>
      <c r="R1574" s="92"/>
      <c r="S1574" s="92"/>
      <c r="T1574" s="92"/>
    </row>
    <row r="1575" spans="1:20" s="15" customFormat="1" ht="14.25">
      <c r="A1575" s="14"/>
      <c r="E1575" s="395"/>
      <c r="F1575" s="10"/>
      <c r="G1575" s="10"/>
      <c r="H1575" s="10"/>
      <c r="I1575" s="10"/>
      <c r="J1575" s="62"/>
      <c r="K1575" s="62"/>
      <c r="L1575" s="72"/>
      <c r="M1575" s="92"/>
      <c r="N1575" s="92"/>
      <c r="O1575" s="92"/>
      <c r="P1575" s="92"/>
      <c r="Q1575" s="92"/>
      <c r="R1575" s="92"/>
      <c r="S1575" s="92"/>
      <c r="T1575" s="92"/>
    </row>
    <row r="1576" spans="1:20" s="15" customFormat="1" ht="14.25">
      <c r="A1576" s="14"/>
      <c r="E1576" s="395"/>
      <c r="F1576" s="10"/>
      <c r="G1576" s="10"/>
      <c r="H1576" s="10"/>
      <c r="I1576" s="10"/>
      <c r="J1576" s="62"/>
      <c r="K1576" s="62"/>
      <c r="L1576" s="72"/>
      <c r="M1576" s="92"/>
      <c r="N1576" s="92"/>
      <c r="O1576" s="92"/>
      <c r="P1576" s="92"/>
      <c r="Q1576" s="92"/>
      <c r="R1576" s="92"/>
      <c r="S1576" s="92"/>
      <c r="T1576" s="92"/>
    </row>
    <row r="1577" spans="1:20" s="15" customFormat="1" ht="14.25">
      <c r="A1577" s="14"/>
      <c r="E1577" s="395"/>
      <c r="F1577" s="10"/>
      <c r="G1577" s="10"/>
      <c r="H1577" s="10"/>
      <c r="I1577" s="10"/>
      <c r="J1577" s="62"/>
      <c r="K1577" s="62"/>
      <c r="L1577" s="72"/>
      <c r="M1577" s="92"/>
      <c r="N1577" s="92"/>
      <c r="O1577" s="92"/>
      <c r="P1577" s="92"/>
      <c r="Q1577" s="92"/>
      <c r="R1577" s="92"/>
      <c r="S1577" s="92"/>
      <c r="T1577" s="92"/>
    </row>
    <row r="1578" spans="1:20" s="15" customFormat="1" ht="14.25">
      <c r="A1578" s="14"/>
      <c r="E1578" s="395"/>
      <c r="F1578" s="10"/>
      <c r="G1578" s="10"/>
      <c r="H1578" s="10"/>
      <c r="I1578" s="10"/>
      <c r="J1578" s="62"/>
      <c r="K1578" s="62"/>
      <c r="L1578" s="72"/>
      <c r="M1578" s="92"/>
      <c r="N1578" s="92"/>
      <c r="O1578" s="92"/>
      <c r="P1578" s="92"/>
      <c r="Q1578" s="92"/>
      <c r="R1578" s="92"/>
      <c r="S1578" s="92"/>
      <c r="T1578" s="92"/>
    </row>
    <row r="1579" spans="1:20" s="15" customFormat="1" ht="14.25">
      <c r="A1579" s="14"/>
      <c r="E1579" s="395"/>
      <c r="F1579" s="10"/>
      <c r="G1579" s="10"/>
      <c r="H1579" s="10"/>
      <c r="I1579" s="10"/>
      <c r="J1579" s="62"/>
      <c r="K1579" s="62"/>
      <c r="L1579" s="72"/>
      <c r="M1579" s="92"/>
      <c r="N1579" s="92"/>
      <c r="O1579" s="92"/>
      <c r="P1579" s="92"/>
      <c r="Q1579" s="92"/>
      <c r="R1579" s="92"/>
      <c r="S1579" s="92"/>
      <c r="T1579" s="92"/>
    </row>
    <row r="1580" spans="1:20" s="15" customFormat="1" ht="14.25">
      <c r="A1580" s="14"/>
      <c r="E1580" s="395"/>
      <c r="F1580" s="10"/>
      <c r="G1580" s="10"/>
      <c r="H1580" s="10"/>
      <c r="I1580" s="10"/>
      <c r="J1580" s="62"/>
      <c r="K1580" s="62"/>
      <c r="L1580" s="72"/>
      <c r="M1580" s="92"/>
      <c r="N1580" s="92"/>
      <c r="O1580" s="92"/>
      <c r="P1580" s="92"/>
      <c r="Q1580" s="92"/>
      <c r="R1580" s="92"/>
      <c r="S1580" s="92"/>
      <c r="T1580" s="92"/>
    </row>
    <row r="1581" spans="1:20" s="15" customFormat="1" ht="14.25">
      <c r="A1581" s="14"/>
      <c r="E1581" s="395"/>
      <c r="F1581" s="10"/>
      <c r="G1581" s="10"/>
      <c r="H1581" s="10"/>
      <c r="I1581" s="10"/>
      <c r="J1581" s="62"/>
      <c r="K1581" s="62"/>
      <c r="L1581" s="72"/>
      <c r="M1581" s="92"/>
      <c r="N1581" s="92"/>
      <c r="O1581" s="92"/>
      <c r="P1581" s="92"/>
      <c r="Q1581" s="92"/>
      <c r="R1581" s="92"/>
      <c r="S1581" s="92"/>
      <c r="T1581" s="92"/>
    </row>
    <row r="1582" spans="1:20" s="15" customFormat="1" ht="14.25">
      <c r="A1582" s="14"/>
      <c r="E1582" s="395"/>
      <c r="F1582" s="10"/>
      <c r="G1582" s="10"/>
      <c r="H1582" s="10"/>
      <c r="I1582" s="10"/>
      <c r="J1582" s="62"/>
      <c r="K1582" s="62"/>
      <c r="L1582" s="72"/>
      <c r="M1582" s="92"/>
      <c r="N1582" s="92"/>
      <c r="O1582" s="92"/>
      <c r="P1582" s="92"/>
      <c r="Q1582" s="92"/>
      <c r="R1582" s="92"/>
      <c r="S1582" s="92"/>
      <c r="T1582" s="92"/>
    </row>
    <row r="1583" spans="1:20" s="15" customFormat="1" ht="14.25">
      <c r="A1583" s="14"/>
      <c r="E1583" s="395"/>
      <c r="F1583" s="10"/>
      <c r="G1583" s="10"/>
      <c r="H1583" s="10"/>
      <c r="I1583" s="10"/>
      <c r="J1583" s="62"/>
      <c r="K1583" s="62"/>
      <c r="L1583" s="72"/>
      <c r="M1583" s="92"/>
      <c r="N1583" s="92"/>
      <c r="O1583" s="92"/>
      <c r="P1583" s="92"/>
      <c r="Q1583" s="92"/>
      <c r="R1583" s="92"/>
      <c r="S1583" s="92"/>
      <c r="T1583" s="92"/>
    </row>
    <row r="1584" spans="1:20" s="15" customFormat="1" ht="14.25">
      <c r="A1584" s="14"/>
      <c r="E1584" s="395"/>
      <c r="F1584" s="10"/>
      <c r="G1584" s="10"/>
      <c r="H1584" s="10"/>
      <c r="I1584" s="10"/>
      <c r="J1584" s="62"/>
      <c r="K1584" s="62"/>
      <c r="L1584" s="72"/>
      <c r="M1584" s="92"/>
      <c r="N1584" s="92"/>
      <c r="O1584" s="92"/>
      <c r="P1584" s="92"/>
      <c r="Q1584" s="92"/>
      <c r="R1584" s="92"/>
      <c r="S1584" s="92"/>
      <c r="T1584" s="92"/>
    </row>
    <row r="1585" spans="1:20" s="15" customFormat="1" ht="14.25">
      <c r="A1585" s="14"/>
      <c r="E1585" s="395"/>
      <c r="F1585" s="10"/>
      <c r="G1585" s="10"/>
      <c r="H1585" s="10"/>
      <c r="I1585" s="10"/>
      <c r="J1585" s="62"/>
      <c r="K1585" s="62"/>
      <c r="L1585" s="72"/>
      <c r="M1585" s="92"/>
      <c r="N1585" s="92"/>
      <c r="O1585" s="92"/>
      <c r="P1585" s="92"/>
      <c r="Q1585" s="92"/>
      <c r="R1585" s="92"/>
      <c r="S1585" s="92"/>
      <c r="T1585" s="92"/>
    </row>
    <row r="1586" spans="1:20" s="15" customFormat="1" ht="14.25">
      <c r="A1586" s="14"/>
      <c r="E1586" s="395"/>
      <c r="F1586" s="10"/>
      <c r="G1586" s="10"/>
      <c r="H1586" s="10"/>
      <c r="I1586" s="10"/>
      <c r="J1586" s="62"/>
      <c r="K1586" s="62"/>
      <c r="L1586" s="72"/>
      <c r="M1586" s="92"/>
      <c r="N1586" s="92"/>
      <c r="O1586" s="92"/>
      <c r="P1586" s="92"/>
      <c r="Q1586" s="92"/>
      <c r="R1586" s="92"/>
      <c r="S1586" s="92"/>
      <c r="T1586" s="92"/>
    </row>
    <row r="1587" spans="1:20" s="15" customFormat="1" ht="14.25">
      <c r="A1587" s="14"/>
      <c r="E1587" s="395"/>
      <c r="F1587" s="10"/>
      <c r="G1587" s="10"/>
      <c r="H1587" s="10"/>
      <c r="I1587" s="10"/>
      <c r="J1587" s="62"/>
      <c r="K1587" s="62"/>
      <c r="L1587" s="72"/>
      <c r="M1587" s="92"/>
      <c r="N1587" s="92"/>
      <c r="O1587" s="92"/>
      <c r="P1587" s="92"/>
      <c r="Q1587" s="92"/>
      <c r="R1587" s="92"/>
      <c r="S1587" s="92"/>
      <c r="T1587" s="92"/>
    </row>
    <row r="1588" spans="1:20" s="15" customFormat="1" ht="14.25">
      <c r="A1588" s="14"/>
      <c r="E1588" s="395"/>
      <c r="F1588" s="10"/>
      <c r="G1588" s="10"/>
      <c r="H1588" s="10"/>
      <c r="I1588" s="10"/>
      <c r="J1588" s="62"/>
      <c r="K1588" s="62"/>
      <c r="L1588" s="72"/>
      <c r="M1588" s="92"/>
      <c r="N1588" s="92"/>
      <c r="O1588" s="92"/>
      <c r="P1588" s="92"/>
      <c r="Q1588" s="92"/>
      <c r="R1588" s="92"/>
      <c r="S1588" s="92"/>
      <c r="T1588" s="92"/>
    </row>
    <row r="1589" spans="1:20" s="15" customFormat="1" ht="14.25">
      <c r="A1589" s="14"/>
      <c r="E1589" s="395"/>
      <c r="F1589" s="10"/>
      <c r="G1589" s="10"/>
      <c r="H1589" s="10"/>
      <c r="I1589" s="10"/>
      <c r="J1589" s="62"/>
      <c r="K1589" s="62"/>
      <c r="L1589" s="72"/>
      <c r="M1589" s="92"/>
      <c r="N1589" s="92"/>
      <c r="O1589" s="92"/>
      <c r="P1589" s="92"/>
      <c r="Q1589" s="92"/>
      <c r="R1589" s="92"/>
      <c r="S1589" s="92"/>
      <c r="T1589" s="92"/>
    </row>
    <row r="1590" spans="1:20" s="15" customFormat="1" ht="14.25">
      <c r="A1590" s="14"/>
      <c r="E1590" s="395"/>
      <c r="F1590" s="10"/>
      <c r="G1590" s="10"/>
      <c r="H1590" s="10"/>
      <c r="I1590" s="10"/>
      <c r="J1590" s="62"/>
      <c r="K1590" s="62"/>
      <c r="L1590" s="72"/>
      <c r="M1590" s="92"/>
      <c r="N1590" s="92"/>
      <c r="O1590" s="92"/>
      <c r="P1590" s="92"/>
      <c r="Q1590" s="92"/>
      <c r="R1590" s="92"/>
      <c r="S1590" s="92"/>
      <c r="T1590" s="92"/>
    </row>
    <row r="1591" spans="1:20" s="15" customFormat="1" ht="14.25">
      <c r="A1591" s="14"/>
      <c r="E1591" s="395"/>
      <c r="F1591" s="10"/>
      <c r="G1591" s="10"/>
      <c r="H1591" s="10"/>
      <c r="I1591" s="10"/>
      <c r="J1591" s="62"/>
      <c r="K1591" s="62"/>
      <c r="L1591" s="72"/>
      <c r="M1591" s="92"/>
      <c r="N1591" s="92"/>
      <c r="O1591" s="92"/>
      <c r="P1591" s="92"/>
      <c r="Q1591" s="92"/>
      <c r="R1591" s="92"/>
      <c r="S1591" s="92"/>
      <c r="T1591" s="92"/>
    </row>
    <row r="1592" spans="1:20" s="15" customFormat="1" ht="14.25">
      <c r="A1592" s="14"/>
      <c r="E1592" s="395"/>
      <c r="F1592" s="10"/>
      <c r="G1592" s="10"/>
      <c r="H1592" s="10"/>
      <c r="I1592" s="10"/>
      <c r="J1592" s="62"/>
      <c r="K1592" s="62"/>
      <c r="L1592" s="72"/>
      <c r="M1592" s="92"/>
      <c r="N1592" s="92"/>
      <c r="O1592" s="92"/>
      <c r="P1592" s="92"/>
      <c r="Q1592" s="92"/>
      <c r="R1592" s="92"/>
      <c r="S1592" s="92"/>
      <c r="T1592" s="92"/>
    </row>
    <row r="1593" spans="1:20" s="15" customFormat="1" ht="14.25">
      <c r="A1593" s="14"/>
      <c r="E1593" s="395"/>
      <c r="F1593" s="10"/>
      <c r="G1593" s="10"/>
      <c r="H1593" s="10"/>
      <c r="I1593" s="10"/>
      <c r="J1593" s="62"/>
      <c r="K1593" s="62"/>
      <c r="L1593" s="72"/>
      <c r="M1593" s="92"/>
      <c r="N1593" s="92"/>
      <c r="O1593" s="92"/>
      <c r="P1593" s="92"/>
      <c r="Q1593" s="92"/>
      <c r="R1593" s="92"/>
      <c r="S1593" s="92"/>
      <c r="T1593" s="92"/>
    </row>
    <row r="1594" spans="1:20" s="15" customFormat="1" ht="14.25">
      <c r="A1594" s="14"/>
      <c r="E1594" s="395"/>
      <c r="F1594" s="10"/>
      <c r="G1594" s="10"/>
      <c r="H1594" s="10"/>
      <c r="I1594" s="10"/>
      <c r="J1594" s="62"/>
      <c r="K1594" s="62"/>
      <c r="L1594" s="72"/>
      <c r="M1594" s="92"/>
      <c r="N1594" s="92"/>
      <c r="O1594" s="92"/>
      <c r="P1594" s="92"/>
      <c r="Q1594" s="92"/>
      <c r="R1594" s="92"/>
      <c r="S1594" s="92"/>
      <c r="T1594" s="92"/>
    </row>
    <row r="1595" spans="1:20" s="15" customFormat="1" ht="14.25">
      <c r="A1595" s="14"/>
      <c r="E1595" s="395"/>
      <c r="F1595" s="10"/>
      <c r="G1595" s="10"/>
      <c r="H1595" s="10"/>
      <c r="I1595" s="10"/>
      <c r="J1595" s="62"/>
      <c r="K1595" s="62"/>
      <c r="L1595" s="72"/>
      <c r="M1595" s="92"/>
      <c r="N1595" s="92"/>
      <c r="O1595" s="92"/>
      <c r="P1595" s="92"/>
      <c r="Q1595" s="92"/>
      <c r="R1595" s="92"/>
      <c r="S1595" s="92"/>
      <c r="T1595" s="92"/>
    </row>
    <row r="1596" spans="1:20" s="15" customFormat="1" ht="14.25">
      <c r="A1596" s="14"/>
      <c r="E1596" s="395"/>
      <c r="F1596" s="10"/>
      <c r="G1596" s="10"/>
      <c r="H1596" s="10"/>
      <c r="I1596" s="10"/>
      <c r="J1596" s="62"/>
      <c r="K1596" s="62"/>
      <c r="L1596" s="72"/>
      <c r="M1596" s="92"/>
      <c r="N1596" s="92"/>
      <c r="O1596" s="92"/>
      <c r="P1596" s="92"/>
      <c r="Q1596" s="92"/>
      <c r="R1596" s="92"/>
      <c r="S1596" s="92"/>
      <c r="T1596" s="92"/>
    </row>
    <row r="1597" spans="1:20" s="15" customFormat="1" ht="14.25">
      <c r="A1597" s="14"/>
      <c r="E1597" s="395"/>
      <c r="F1597" s="10"/>
      <c r="G1597" s="10"/>
      <c r="H1597" s="10"/>
      <c r="I1597" s="10"/>
      <c r="J1597" s="62"/>
      <c r="K1597" s="62"/>
      <c r="L1597" s="72"/>
      <c r="M1597" s="92"/>
      <c r="N1597" s="92"/>
      <c r="O1597" s="92"/>
      <c r="P1597" s="92"/>
      <c r="Q1597" s="92"/>
      <c r="R1597" s="92"/>
      <c r="S1597" s="92"/>
      <c r="T1597" s="92"/>
    </row>
    <row r="1598" spans="1:20" s="15" customFormat="1" ht="14.25">
      <c r="A1598" s="14"/>
      <c r="E1598" s="395"/>
      <c r="F1598" s="10"/>
      <c r="G1598" s="10"/>
      <c r="H1598" s="10"/>
      <c r="I1598" s="10"/>
      <c r="J1598" s="62"/>
      <c r="K1598" s="62"/>
      <c r="L1598" s="72"/>
      <c r="M1598" s="92"/>
      <c r="N1598" s="92"/>
      <c r="O1598" s="92"/>
      <c r="P1598" s="92"/>
      <c r="Q1598" s="92"/>
      <c r="R1598" s="92"/>
      <c r="S1598" s="92"/>
      <c r="T1598" s="92"/>
    </row>
    <row r="1599" spans="1:20" s="15" customFormat="1" ht="14.25">
      <c r="A1599" s="14"/>
      <c r="E1599" s="395"/>
      <c r="F1599" s="10"/>
      <c r="G1599" s="10"/>
      <c r="H1599" s="10"/>
      <c r="I1599" s="10"/>
      <c r="J1599" s="62"/>
      <c r="K1599" s="62"/>
      <c r="L1599" s="72"/>
      <c r="M1599" s="92"/>
      <c r="N1599" s="92"/>
      <c r="O1599" s="92"/>
      <c r="P1599" s="92"/>
      <c r="Q1599" s="92"/>
      <c r="R1599" s="92"/>
      <c r="S1599" s="92"/>
      <c r="T1599" s="92"/>
    </row>
    <row r="1600" spans="1:20" s="15" customFormat="1" ht="14.25">
      <c r="A1600" s="14"/>
      <c r="E1600" s="395"/>
      <c r="F1600" s="10"/>
      <c r="G1600" s="10"/>
      <c r="H1600" s="10"/>
      <c r="I1600" s="10"/>
      <c r="J1600" s="62"/>
      <c r="K1600" s="62"/>
      <c r="L1600" s="72"/>
      <c r="M1600" s="92"/>
      <c r="N1600" s="92"/>
      <c r="O1600" s="92"/>
      <c r="P1600" s="92"/>
      <c r="Q1600" s="92"/>
      <c r="R1600" s="92"/>
      <c r="S1600" s="92"/>
      <c r="T1600" s="92"/>
    </row>
    <row r="1601" spans="1:20" s="15" customFormat="1" ht="14.25">
      <c r="A1601" s="14"/>
      <c r="E1601" s="395"/>
      <c r="F1601" s="10"/>
      <c r="G1601" s="10"/>
      <c r="H1601" s="10"/>
      <c r="I1601" s="10"/>
      <c r="J1601" s="62"/>
      <c r="K1601" s="62"/>
      <c r="L1601" s="72"/>
      <c r="M1601" s="92"/>
      <c r="N1601" s="92"/>
      <c r="O1601" s="92"/>
      <c r="P1601" s="92"/>
      <c r="Q1601" s="92"/>
      <c r="R1601" s="92"/>
      <c r="S1601" s="92"/>
      <c r="T1601" s="92"/>
    </row>
    <row r="1602" spans="1:20" s="15" customFormat="1" ht="14.25">
      <c r="A1602" s="14"/>
      <c r="E1602" s="395"/>
      <c r="F1602" s="10"/>
      <c r="G1602" s="10"/>
      <c r="H1602" s="10"/>
      <c r="I1602" s="10"/>
      <c r="J1602" s="62"/>
      <c r="K1602" s="62"/>
      <c r="L1602" s="72"/>
      <c r="M1602" s="92"/>
      <c r="N1602" s="92"/>
      <c r="O1602" s="92"/>
      <c r="P1602" s="92"/>
      <c r="Q1602" s="92"/>
      <c r="R1602" s="92"/>
      <c r="S1602" s="92"/>
      <c r="T1602" s="92"/>
    </row>
    <row r="1603" spans="1:20" s="15" customFormat="1" ht="14.25">
      <c r="A1603" s="14"/>
      <c r="E1603" s="395"/>
      <c r="F1603" s="10"/>
      <c r="G1603" s="10"/>
      <c r="H1603" s="10"/>
      <c r="I1603" s="10"/>
      <c r="J1603" s="62"/>
      <c r="K1603" s="62"/>
      <c r="L1603" s="72"/>
      <c r="M1603" s="92"/>
      <c r="N1603" s="92"/>
      <c r="O1603" s="92"/>
      <c r="P1603" s="92"/>
      <c r="Q1603" s="92"/>
      <c r="R1603" s="92"/>
      <c r="S1603" s="92"/>
      <c r="T1603" s="92"/>
    </row>
    <row r="1604" spans="1:20" s="15" customFormat="1" ht="14.25">
      <c r="A1604" s="14"/>
      <c r="E1604" s="395"/>
      <c r="F1604" s="10"/>
      <c r="G1604" s="10"/>
      <c r="H1604" s="10"/>
      <c r="I1604" s="10"/>
      <c r="J1604" s="62"/>
      <c r="K1604" s="62"/>
      <c r="L1604" s="72"/>
      <c r="M1604" s="92"/>
      <c r="N1604" s="92"/>
      <c r="O1604" s="92"/>
      <c r="P1604" s="92"/>
      <c r="Q1604" s="92"/>
      <c r="R1604" s="92"/>
      <c r="S1604" s="92"/>
      <c r="T1604" s="92"/>
    </row>
    <row r="1605" spans="1:20" s="15" customFormat="1" ht="14.25">
      <c r="A1605" s="14"/>
      <c r="E1605" s="395"/>
      <c r="F1605" s="10"/>
      <c r="G1605" s="10"/>
      <c r="H1605" s="10"/>
      <c r="I1605" s="10"/>
      <c r="J1605" s="62"/>
      <c r="K1605" s="62"/>
      <c r="L1605" s="72"/>
      <c r="M1605" s="92"/>
      <c r="N1605" s="92"/>
      <c r="O1605" s="92"/>
      <c r="P1605" s="92"/>
      <c r="Q1605" s="92"/>
      <c r="R1605" s="92"/>
      <c r="S1605" s="92"/>
      <c r="T1605" s="92"/>
    </row>
    <row r="1606" spans="1:20" s="15" customFormat="1" ht="14.25">
      <c r="A1606" s="14"/>
      <c r="E1606" s="395"/>
      <c r="F1606" s="10"/>
      <c r="G1606" s="10"/>
      <c r="H1606" s="10"/>
      <c r="I1606" s="10"/>
      <c r="J1606" s="62"/>
      <c r="K1606" s="62"/>
      <c r="L1606" s="72"/>
      <c r="M1606" s="92"/>
      <c r="N1606" s="92"/>
      <c r="O1606" s="92"/>
      <c r="P1606" s="92"/>
      <c r="Q1606" s="92"/>
      <c r="R1606" s="92"/>
      <c r="S1606" s="92"/>
      <c r="T1606" s="92"/>
    </row>
    <row r="1607" spans="1:20" s="15" customFormat="1" ht="14.25">
      <c r="A1607" s="14"/>
      <c r="E1607" s="395"/>
      <c r="F1607" s="10"/>
      <c r="G1607" s="10"/>
      <c r="H1607" s="10"/>
      <c r="I1607" s="10"/>
      <c r="J1607" s="62"/>
      <c r="K1607" s="62"/>
      <c r="L1607" s="72"/>
      <c r="M1607" s="92"/>
      <c r="N1607" s="92"/>
      <c r="O1607" s="92"/>
      <c r="P1607" s="92"/>
      <c r="Q1607" s="92"/>
      <c r="R1607" s="92"/>
      <c r="S1607" s="92"/>
      <c r="T1607" s="92"/>
    </row>
    <row r="1608" spans="1:20" s="15" customFormat="1" ht="14.25">
      <c r="A1608" s="14"/>
      <c r="E1608" s="395"/>
      <c r="F1608" s="10"/>
      <c r="G1608" s="10"/>
      <c r="H1608" s="10"/>
      <c r="I1608" s="10"/>
      <c r="J1608" s="62"/>
      <c r="K1608" s="62"/>
      <c r="L1608" s="72"/>
      <c r="M1608" s="92"/>
      <c r="N1608" s="92"/>
      <c r="O1608" s="92"/>
      <c r="P1608" s="92"/>
      <c r="Q1608" s="92"/>
      <c r="R1608" s="92"/>
      <c r="S1608" s="92"/>
      <c r="T1608" s="92"/>
    </row>
    <row r="1609" spans="1:20" s="15" customFormat="1" ht="14.25">
      <c r="A1609" s="14"/>
      <c r="E1609" s="395"/>
      <c r="F1609" s="10"/>
      <c r="G1609" s="10"/>
      <c r="H1609" s="10"/>
      <c r="I1609" s="10"/>
      <c r="J1609" s="62"/>
      <c r="K1609" s="62"/>
      <c r="L1609" s="72"/>
      <c r="M1609" s="92"/>
      <c r="N1609" s="92"/>
      <c r="O1609" s="92"/>
      <c r="P1609" s="92"/>
      <c r="Q1609" s="92"/>
      <c r="R1609" s="92"/>
      <c r="S1609" s="92"/>
      <c r="T1609" s="92"/>
    </row>
    <row r="1610" spans="1:20" s="15" customFormat="1" ht="14.25">
      <c r="A1610" s="14"/>
      <c r="E1610" s="395"/>
      <c r="F1610" s="10"/>
      <c r="G1610" s="10"/>
      <c r="H1610" s="10"/>
      <c r="I1610" s="10"/>
      <c r="J1610" s="62"/>
      <c r="K1610" s="62"/>
      <c r="L1610" s="72"/>
      <c r="M1610" s="92"/>
      <c r="N1610" s="92"/>
      <c r="O1610" s="92"/>
      <c r="P1610" s="92"/>
      <c r="Q1610" s="92"/>
      <c r="R1610" s="92"/>
      <c r="S1610" s="92"/>
      <c r="T1610" s="92"/>
    </row>
    <row r="1611" spans="1:20" s="15" customFormat="1" ht="14.25">
      <c r="A1611" s="14"/>
      <c r="E1611" s="395"/>
      <c r="F1611" s="10"/>
      <c r="G1611" s="10"/>
      <c r="H1611" s="10"/>
      <c r="I1611" s="10"/>
      <c r="J1611" s="62"/>
      <c r="K1611" s="62"/>
      <c r="L1611" s="72"/>
      <c r="M1611" s="92"/>
      <c r="N1611" s="92"/>
      <c r="O1611" s="92"/>
      <c r="P1611" s="92"/>
      <c r="Q1611" s="92"/>
      <c r="R1611" s="92"/>
      <c r="S1611" s="92"/>
      <c r="T1611" s="92"/>
    </row>
    <row r="1612" spans="1:20" s="15" customFormat="1" ht="14.25">
      <c r="A1612" s="14"/>
      <c r="E1612" s="395"/>
      <c r="F1612" s="10"/>
      <c r="G1612" s="10"/>
      <c r="H1612" s="10"/>
      <c r="I1612" s="10"/>
      <c r="J1612" s="62"/>
      <c r="K1612" s="62"/>
      <c r="L1612" s="72"/>
      <c r="M1612" s="92"/>
      <c r="N1612" s="92"/>
      <c r="O1612" s="92"/>
      <c r="P1612" s="92"/>
      <c r="Q1612" s="92"/>
      <c r="R1612" s="92"/>
      <c r="S1612" s="92"/>
      <c r="T1612" s="92"/>
    </row>
    <row r="1613" spans="1:20" s="15" customFormat="1" ht="14.25">
      <c r="A1613" s="14"/>
      <c r="E1613" s="395"/>
      <c r="F1613" s="10"/>
      <c r="G1613" s="10"/>
      <c r="H1613" s="10"/>
      <c r="I1613" s="10"/>
      <c r="J1613" s="62"/>
      <c r="K1613" s="62"/>
      <c r="L1613" s="72"/>
      <c r="M1613" s="92"/>
      <c r="N1613" s="92"/>
      <c r="O1613" s="92"/>
      <c r="P1613" s="92"/>
      <c r="Q1613" s="92"/>
      <c r="R1613" s="92"/>
      <c r="S1613" s="92"/>
      <c r="T1613" s="92"/>
    </row>
    <row r="1614" spans="1:20" s="15" customFormat="1" ht="14.25">
      <c r="A1614" s="14"/>
      <c r="E1614" s="395"/>
      <c r="F1614" s="10"/>
      <c r="G1614" s="10"/>
      <c r="H1614" s="10"/>
      <c r="I1614" s="10"/>
      <c r="J1614" s="62"/>
      <c r="K1614" s="62"/>
      <c r="L1614" s="72"/>
      <c r="M1614" s="92"/>
      <c r="N1614" s="92"/>
      <c r="O1614" s="92"/>
      <c r="P1614" s="92"/>
      <c r="Q1614" s="92"/>
      <c r="R1614" s="92"/>
      <c r="S1614" s="92"/>
      <c r="T1614" s="92"/>
    </row>
    <row r="1615" spans="1:20" s="15" customFormat="1" ht="14.25">
      <c r="A1615" s="14"/>
      <c r="E1615" s="395"/>
      <c r="F1615" s="10"/>
      <c r="G1615" s="10"/>
      <c r="H1615" s="10"/>
      <c r="I1615" s="10"/>
      <c r="J1615" s="62"/>
      <c r="K1615" s="62"/>
      <c r="L1615" s="72"/>
      <c r="M1615" s="92"/>
      <c r="N1615" s="92"/>
      <c r="O1615" s="92"/>
      <c r="P1615" s="92"/>
      <c r="Q1615" s="92"/>
      <c r="R1615" s="92"/>
      <c r="S1615" s="92"/>
      <c r="T1615" s="92"/>
    </row>
    <row r="1616" spans="1:20" s="15" customFormat="1" ht="14.25">
      <c r="A1616" s="14"/>
      <c r="E1616" s="395"/>
      <c r="F1616" s="10"/>
      <c r="G1616" s="10"/>
      <c r="H1616" s="10"/>
      <c r="I1616" s="10"/>
      <c r="J1616" s="62"/>
      <c r="K1616" s="62"/>
      <c r="L1616" s="72"/>
      <c r="M1616" s="92"/>
      <c r="N1616" s="92"/>
      <c r="O1616" s="92"/>
      <c r="P1616" s="92"/>
      <c r="Q1616" s="92"/>
      <c r="R1616" s="92"/>
      <c r="S1616" s="92"/>
      <c r="T1616" s="92"/>
    </row>
    <row r="1617" spans="1:20" s="15" customFormat="1" ht="14.25">
      <c r="A1617" s="14"/>
      <c r="E1617" s="395"/>
      <c r="F1617" s="10"/>
      <c r="G1617" s="10"/>
      <c r="H1617" s="10"/>
      <c r="I1617" s="10"/>
      <c r="J1617" s="62"/>
      <c r="K1617" s="62"/>
      <c r="L1617" s="72"/>
      <c r="M1617" s="92"/>
      <c r="N1617" s="92"/>
      <c r="O1617" s="92"/>
      <c r="P1617" s="92"/>
      <c r="Q1617" s="92"/>
      <c r="R1617" s="92"/>
      <c r="S1617" s="92"/>
      <c r="T1617" s="92"/>
    </row>
    <row r="1618" spans="1:20" s="15" customFormat="1" ht="14.25">
      <c r="A1618" s="14"/>
      <c r="E1618" s="395"/>
      <c r="F1618" s="10"/>
      <c r="G1618" s="10"/>
      <c r="H1618" s="10"/>
      <c r="I1618" s="10"/>
      <c r="J1618" s="62"/>
      <c r="K1618" s="62"/>
      <c r="L1618" s="72"/>
      <c r="M1618" s="92"/>
      <c r="N1618" s="92"/>
      <c r="O1618" s="92"/>
      <c r="P1618" s="92"/>
      <c r="Q1618" s="92"/>
      <c r="R1618" s="92"/>
      <c r="S1618" s="92"/>
      <c r="T1618" s="92"/>
    </row>
    <row r="1619" spans="1:20" s="15" customFormat="1" ht="14.25">
      <c r="A1619" s="14"/>
      <c r="E1619" s="395"/>
      <c r="F1619" s="10"/>
      <c r="G1619" s="10"/>
      <c r="H1619" s="10"/>
      <c r="I1619" s="10"/>
      <c r="J1619" s="62"/>
      <c r="K1619" s="62"/>
      <c r="L1619" s="72"/>
      <c r="M1619" s="92"/>
      <c r="N1619" s="92"/>
      <c r="O1619" s="92"/>
      <c r="P1619" s="92"/>
      <c r="Q1619" s="92"/>
      <c r="R1619" s="92"/>
      <c r="S1619" s="92"/>
      <c r="T1619" s="92"/>
    </row>
    <row r="1620" spans="1:20" s="15" customFormat="1" ht="14.25">
      <c r="A1620" s="14"/>
      <c r="E1620" s="395"/>
      <c r="F1620" s="10"/>
      <c r="G1620" s="10"/>
      <c r="H1620" s="10"/>
      <c r="I1620" s="10"/>
      <c r="J1620" s="62"/>
      <c r="K1620" s="62"/>
      <c r="L1620" s="72"/>
      <c r="M1620" s="92"/>
      <c r="N1620" s="92"/>
      <c r="O1620" s="92"/>
      <c r="P1620" s="92"/>
      <c r="Q1620" s="92"/>
      <c r="R1620" s="92"/>
      <c r="S1620" s="92"/>
      <c r="T1620" s="92"/>
    </row>
    <row r="1621" spans="1:20" s="15" customFormat="1" ht="14.25">
      <c r="A1621" s="14"/>
      <c r="E1621" s="395"/>
      <c r="F1621" s="10"/>
      <c r="G1621" s="10"/>
      <c r="H1621" s="10"/>
      <c r="I1621" s="10"/>
      <c r="J1621" s="62"/>
      <c r="K1621" s="62"/>
      <c r="L1621" s="72"/>
      <c r="M1621" s="92"/>
      <c r="N1621" s="92"/>
      <c r="O1621" s="92"/>
      <c r="P1621" s="92"/>
      <c r="Q1621" s="92"/>
      <c r="R1621" s="92"/>
      <c r="S1621" s="92"/>
      <c r="T1621" s="92"/>
    </row>
    <row r="1622" spans="1:20" s="15" customFormat="1" ht="14.25">
      <c r="A1622" s="14"/>
      <c r="E1622" s="395"/>
      <c r="F1622" s="10"/>
      <c r="G1622" s="10"/>
      <c r="H1622" s="10"/>
      <c r="I1622" s="10"/>
      <c r="J1622" s="62"/>
      <c r="K1622" s="62"/>
      <c r="L1622" s="72"/>
      <c r="M1622" s="92"/>
      <c r="N1622" s="92"/>
      <c r="O1622" s="92"/>
      <c r="P1622" s="92"/>
      <c r="Q1622" s="92"/>
      <c r="R1622" s="92"/>
      <c r="S1622" s="92"/>
      <c r="T1622" s="92"/>
    </row>
    <row r="1623" spans="1:20" s="15" customFormat="1" ht="14.25">
      <c r="A1623" s="14"/>
      <c r="E1623" s="395"/>
      <c r="F1623" s="10"/>
      <c r="G1623" s="10"/>
      <c r="H1623" s="10"/>
      <c r="I1623" s="10"/>
      <c r="J1623" s="62"/>
      <c r="K1623" s="62"/>
      <c r="L1623" s="72"/>
      <c r="M1623" s="92"/>
      <c r="N1623" s="92"/>
      <c r="O1623" s="92"/>
      <c r="P1623" s="92"/>
      <c r="Q1623" s="92"/>
      <c r="R1623" s="92"/>
      <c r="S1623" s="92"/>
      <c r="T1623" s="92"/>
    </row>
    <row r="1624" spans="1:20" s="15" customFormat="1" ht="14.25">
      <c r="A1624" s="14"/>
      <c r="E1624" s="395"/>
      <c r="F1624" s="10"/>
      <c r="G1624" s="10"/>
      <c r="H1624" s="10"/>
      <c r="I1624" s="10"/>
      <c r="J1624" s="62"/>
      <c r="K1624" s="62"/>
      <c r="L1624" s="72"/>
      <c r="M1624" s="92"/>
      <c r="N1624" s="92"/>
      <c r="O1624" s="92"/>
      <c r="P1624" s="92"/>
      <c r="Q1624" s="92"/>
      <c r="R1624" s="92"/>
      <c r="S1624" s="92"/>
      <c r="T1624" s="92"/>
    </row>
    <row r="1625" spans="1:20" s="15" customFormat="1" ht="14.25">
      <c r="A1625" s="14"/>
      <c r="E1625" s="395"/>
      <c r="F1625" s="10"/>
      <c r="G1625" s="10"/>
      <c r="H1625" s="10"/>
      <c r="I1625" s="10"/>
      <c r="J1625" s="62"/>
      <c r="K1625" s="62"/>
      <c r="L1625" s="72"/>
      <c r="M1625" s="92"/>
      <c r="N1625" s="92"/>
      <c r="O1625" s="92"/>
      <c r="P1625" s="92"/>
      <c r="Q1625" s="92"/>
      <c r="R1625" s="92"/>
      <c r="S1625" s="92"/>
      <c r="T1625" s="92"/>
    </row>
    <row r="1626" spans="1:20" s="15" customFormat="1" ht="14.25">
      <c r="A1626" s="14"/>
      <c r="E1626" s="395"/>
      <c r="F1626" s="10"/>
      <c r="G1626" s="10"/>
      <c r="H1626" s="10"/>
      <c r="I1626" s="10"/>
      <c r="J1626" s="62"/>
      <c r="K1626" s="62"/>
      <c r="L1626" s="72"/>
      <c r="M1626" s="92"/>
      <c r="N1626" s="92"/>
      <c r="O1626" s="92"/>
      <c r="P1626" s="92"/>
      <c r="Q1626" s="92"/>
      <c r="R1626" s="92"/>
      <c r="S1626" s="92"/>
      <c r="T1626" s="92"/>
    </row>
    <row r="1627" spans="1:20" s="15" customFormat="1" ht="14.25">
      <c r="A1627" s="14"/>
      <c r="E1627" s="395"/>
      <c r="F1627" s="10"/>
      <c r="G1627" s="10"/>
      <c r="H1627" s="10"/>
      <c r="I1627" s="10"/>
      <c r="J1627" s="62"/>
      <c r="K1627" s="62"/>
      <c r="L1627" s="72"/>
      <c r="M1627" s="92"/>
      <c r="N1627" s="92"/>
      <c r="O1627" s="92"/>
      <c r="P1627" s="92"/>
      <c r="Q1627" s="92"/>
      <c r="R1627" s="92"/>
      <c r="S1627" s="92"/>
      <c r="T1627" s="92"/>
    </row>
    <row r="1628" spans="1:20" s="15" customFormat="1" ht="14.25">
      <c r="A1628" s="14"/>
      <c r="E1628" s="395"/>
      <c r="F1628" s="10"/>
      <c r="G1628" s="10"/>
      <c r="H1628" s="10"/>
      <c r="I1628" s="10"/>
      <c r="J1628" s="62"/>
      <c r="K1628" s="62"/>
      <c r="L1628" s="72"/>
      <c r="M1628" s="92"/>
      <c r="N1628" s="92"/>
      <c r="O1628" s="92"/>
      <c r="P1628" s="92"/>
      <c r="Q1628" s="92"/>
      <c r="R1628" s="92"/>
      <c r="S1628" s="92"/>
      <c r="T1628" s="92"/>
    </row>
    <row r="1629" spans="1:20" s="15" customFormat="1" ht="14.25">
      <c r="A1629" s="14"/>
      <c r="E1629" s="395"/>
      <c r="F1629" s="10"/>
      <c r="G1629" s="10"/>
      <c r="H1629" s="10"/>
      <c r="I1629" s="10"/>
      <c r="J1629" s="62"/>
      <c r="K1629" s="62"/>
      <c r="L1629" s="72"/>
      <c r="M1629" s="92"/>
      <c r="N1629" s="92"/>
      <c r="O1629" s="92"/>
      <c r="P1629" s="92"/>
      <c r="Q1629" s="92"/>
      <c r="R1629" s="92"/>
      <c r="S1629" s="92"/>
      <c r="T1629" s="92"/>
    </row>
    <row r="1630" spans="1:20" s="15" customFormat="1" ht="14.25">
      <c r="A1630" s="14"/>
      <c r="E1630" s="395"/>
      <c r="F1630" s="10"/>
      <c r="G1630" s="10"/>
      <c r="H1630" s="10"/>
      <c r="I1630" s="10"/>
      <c r="J1630" s="62"/>
      <c r="K1630" s="62"/>
      <c r="L1630" s="72"/>
      <c r="M1630" s="92"/>
      <c r="N1630" s="92"/>
      <c r="O1630" s="92"/>
      <c r="P1630" s="92"/>
      <c r="Q1630" s="92"/>
      <c r="R1630" s="92"/>
      <c r="S1630" s="92"/>
      <c r="T1630" s="92"/>
    </row>
    <row r="1631" spans="1:20" s="15" customFormat="1" ht="14.25">
      <c r="A1631" s="14"/>
      <c r="E1631" s="395"/>
      <c r="F1631" s="10"/>
      <c r="G1631" s="10"/>
      <c r="H1631" s="10"/>
      <c r="I1631" s="10"/>
      <c r="J1631" s="62"/>
      <c r="K1631" s="62"/>
      <c r="L1631" s="72"/>
      <c r="M1631" s="92"/>
      <c r="N1631" s="92"/>
      <c r="O1631" s="92"/>
      <c r="P1631" s="92"/>
      <c r="Q1631" s="92"/>
      <c r="R1631" s="92"/>
      <c r="S1631" s="92"/>
      <c r="T1631" s="92"/>
    </row>
    <row r="1632" spans="1:20" s="15" customFormat="1" ht="14.25">
      <c r="A1632" s="14"/>
      <c r="E1632" s="395"/>
      <c r="F1632" s="10"/>
      <c r="G1632" s="10"/>
      <c r="H1632" s="10"/>
      <c r="I1632" s="10"/>
      <c r="J1632" s="62"/>
      <c r="K1632" s="62"/>
      <c r="L1632" s="72"/>
      <c r="M1632" s="92"/>
      <c r="N1632" s="92"/>
      <c r="O1632" s="92"/>
      <c r="P1632" s="92"/>
      <c r="Q1632" s="92"/>
      <c r="R1632" s="92"/>
      <c r="S1632" s="92"/>
      <c r="T1632" s="92"/>
    </row>
    <row r="1633" spans="1:20" s="15" customFormat="1" ht="14.25">
      <c r="A1633" s="14"/>
      <c r="E1633" s="395"/>
      <c r="F1633" s="10"/>
      <c r="G1633" s="10"/>
      <c r="H1633" s="10"/>
      <c r="I1633" s="10"/>
      <c r="J1633" s="62"/>
      <c r="K1633" s="62"/>
      <c r="L1633" s="72"/>
      <c r="M1633" s="92"/>
      <c r="N1633" s="92"/>
      <c r="O1633" s="92"/>
      <c r="P1633" s="92"/>
      <c r="Q1633" s="92"/>
      <c r="R1633" s="92"/>
      <c r="S1633" s="92"/>
      <c r="T1633" s="92"/>
    </row>
    <row r="1634" spans="1:20" s="15" customFormat="1" ht="14.25">
      <c r="A1634" s="14"/>
      <c r="E1634" s="395"/>
      <c r="F1634" s="10"/>
      <c r="G1634" s="10"/>
      <c r="H1634" s="10"/>
      <c r="I1634" s="10"/>
      <c r="J1634" s="62"/>
      <c r="K1634" s="62"/>
      <c r="L1634" s="72"/>
      <c r="M1634" s="92"/>
      <c r="N1634" s="92"/>
      <c r="O1634" s="92"/>
      <c r="P1634" s="92"/>
      <c r="Q1634" s="92"/>
      <c r="R1634" s="92"/>
      <c r="S1634" s="92"/>
      <c r="T1634" s="92"/>
    </row>
    <row r="1635" spans="1:20" s="15" customFormat="1" ht="14.25">
      <c r="A1635" s="14"/>
      <c r="E1635" s="395"/>
      <c r="F1635" s="10"/>
      <c r="G1635" s="10"/>
      <c r="H1635" s="10"/>
      <c r="I1635" s="10"/>
      <c r="J1635" s="62"/>
      <c r="K1635" s="62"/>
      <c r="L1635" s="72"/>
      <c r="M1635" s="92"/>
      <c r="N1635" s="92"/>
      <c r="O1635" s="92"/>
      <c r="P1635" s="92"/>
      <c r="Q1635" s="92"/>
      <c r="R1635" s="92"/>
      <c r="S1635" s="92"/>
      <c r="T1635" s="92"/>
    </row>
    <row r="1636" spans="1:20" s="15" customFormat="1" ht="14.25">
      <c r="A1636" s="14"/>
      <c r="E1636" s="395"/>
      <c r="F1636" s="10"/>
      <c r="G1636" s="10"/>
      <c r="H1636" s="10"/>
      <c r="I1636" s="10"/>
      <c r="J1636" s="62"/>
      <c r="K1636" s="62"/>
      <c r="L1636" s="72"/>
      <c r="M1636" s="92"/>
      <c r="N1636" s="92"/>
      <c r="O1636" s="92"/>
      <c r="P1636" s="92"/>
      <c r="Q1636" s="92"/>
      <c r="R1636" s="92"/>
      <c r="S1636" s="92"/>
      <c r="T1636" s="92"/>
    </row>
    <row r="1637" spans="1:20" s="15" customFormat="1" ht="14.25">
      <c r="A1637" s="14"/>
      <c r="E1637" s="395"/>
      <c r="F1637" s="10"/>
      <c r="G1637" s="10"/>
      <c r="H1637" s="10"/>
      <c r="I1637" s="10"/>
      <c r="J1637" s="62"/>
      <c r="K1637" s="62"/>
      <c r="L1637" s="72"/>
      <c r="M1637" s="92"/>
      <c r="N1637" s="92"/>
      <c r="O1637" s="92"/>
      <c r="P1637" s="92"/>
      <c r="Q1637" s="92"/>
      <c r="R1637" s="92"/>
      <c r="S1637" s="92"/>
      <c r="T1637" s="92"/>
    </row>
    <row r="1638" spans="1:20" s="15" customFormat="1" ht="14.25">
      <c r="A1638" s="14"/>
      <c r="E1638" s="395"/>
      <c r="F1638" s="10"/>
      <c r="G1638" s="10"/>
      <c r="H1638" s="10"/>
      <c r="I1638" s="10"/>
      <c r="J1638" s="62"/>
      <c r="K1638" s="62"/>
      <c r="L1638" s="72"/>
      <c r="M1638" s="92"/>
      <c r="N1638" s="92"/>
      <c r="O1638" s="92"/>
      <c r="P1638" s="92"/>
      <c r="Q1638" s="92"/>
      <c r="R1638" s="92"/>
      <c r="S1638" s="92"/>
      <c r="T1638" s="92"/>
    </row>
    <row r="1639" spans="1:20" s="15" customFormat="1" ht="14.25">
      <c r="A1639" s="14"/>
      <c r="E1639" s="395"/>
      <c r="F1639" s="10"/>
      <c r="G1639" s="10"/>
      <c r="H1639" s="10"/>
      <c r="I1639" s="10"/>
      <c r="J1639" s="62"/>
      <c r="K1639" s="62"/>
      <c r="L1639" s="72"/>
      <c r="M1639" s="92"/>
      <c r="N1639" s="92"/>
      <c r="O1639" s="92"/>
      <c r="P1639" s="92"/>
      <c r="Q1639" s="92"/>
      <c r="R1639" s="92"/>
      <c r="S1639" s="92"/>
      <c r="T1639" s="92"/>
    </row>
    <row r="1640" spans="1:20" s="15" customFormat="1" ht="14.25">
      <c r="A1640" s="14"/>
      <c r="E1640" s="395"/>
      <c r="F1640" s="10"/>
      <c r="G1640" s="10"/>
      <c r="H1640" s="10"/>
      <c r="I1640" s="10"/>
      <c r="J1640" s="62"/>
      <c r="K1640" s="62"/>
      <c r="L1640" s="72"/>
      <c r="M1640" s="92"/>
      <c r="N1640" s="92"/>
      <c r="O1640" s="92"/>
      <c r="P1640" s="92"/>
      <c r="Q1640" s="92"/>
      <c r="R1640" s="92"/>
      <c r="S1640" s="92"/>
      <c r="T1640" s="92"/>
    </row>
    <row r="1641" spans="1:20" s="15" customFormat="1" ht="14.25">
      <c r="A1641" s="14"/>
      <c r="E1641" s="395"/>
      <c r="F1641" s="10"/>
      <c r="G1641" s="10"/>
      <c r="H1641" s="10"/>
      <c r="I1641" s="10"/>
      <c r="J1641" s="62"/>
      <c r="K1641" s="62"/>
      <c r="L1641" s="72"/>
      <c r="M1641" s="92"/>
      <c r="N1641" s="92"/>
      <c r="O1641" s="92"/>
      <c r="P1641" s="92"/>
      <c r="Q1641" s="92"/>
      <c r="R1641" s="92"/>
      <c r="S1641" s="92"/>
      <c r="T1641" s="92"/>
    </row>
    <row r="1642" spans="1:20" s="15" customFormat="1" ht="14.25">
      <c r="A1642" s="14"/>
      <c r="E1642" s="395"/>
      <c r="F1642" s="10"/>
      <c r="G1642" s="10"/>
      <c r="H1642" s="10"/>
      <c r="I1642" s="10"/>
      <c r="J1642" s="62"/>
      <c r="K1642" s="62"/>
      <c r="L1642" s="72"/>
      <c r="M1642" s="92"/>
      <c r="N1642" s="92"/>
      <c r="O1642" s="92"/>
      <c r="P1642" s="92"/>
      <c r="Q1642" s="92"/>
      <c r="R1642" s="92"/>
      <c r="S1642" s="92"/>
      <c r="T1642" s="92"/>
    </row>
    <row r="1643" spans="1:20" s="15" customFormat="1" ht="14.25">
      <c r="A1643" s="14"/>
      <c r="E1643" s="395"/>
      <c r="F1643" s="10"/>
      <c r="G1643" s="10"/>
      <c r="H1643" s="10"/>
      <c r="I1643" s="10"/>
      <c r="J1643" s="62"/>
      <c r="K1643" s="62"/>
      <c r="L1643" s="72"/>
      <c r="M1643" s="92"/>
      <c r="N1643" s="92"/>
      <c r="O1643" s="92"/>
      <c r="P1643" s="92"/>
      <c r="Q1643" s="92"/>
      <c r="R1643" s="92"/>
      <c r="S1643" s="92"/>
      <c r="T1643" s="92"/>
    </row>
    <row r="1644" spans="1:20" s="15" customFormat="1" ht="14.25">
      <c r="A1644" s="14"/>
      <c r="E1644" s="395"/>
      <c r="F1644" s="10"/>
      <c r="G1644" s="10"/>
      <c r="H1644" s="10"/>
      <c r="I1644" s="10"/>
      <c r="J1644" s="62"/>
      <c r="K1644" s="62"/>
      <c r="L1644" s="72"/>
      <c r="M1644" s="92"/>
      <c r="N1644" s="92"/>
      <c r="O1644" s="92"/>
      <c r="P1644" s="92"/>
      <c r="Q1644" s="92"/>
      <c r="R1644" s="92"/>
      <c r="S1644" s="92"/>
      <c r="T1644" s="92"/>
    </row>
    <row r="1645" spans="1:20" s="15" customFormat="1" ht="14.25">
      <c r="A1645" s="14"/>
      <c r="E1645" s="395"/>
      <c r="F1645" s="10"/>
      <c r="G1645" s="10"/>
      <c r="H1645" s="10"/>
      <c r="I1645" s="10"/>
      <c r="J1645" s="62"/>
      <c r="K1645" s="62"/>
      <c r="L1645" s="72"/>
      <c r="M1645" s="92"/>
      <c r="N1645" s="92"/>
      <c r="O1645" s="92"/>
      <c r="P1645" s="92"/>
      <c r="Q1645" s="92"/>
      <c r="R1645" s="92"/>
      <c r="S1645" s="92"/>
      <c r="T1645" s="92"/>
    </row>
    <row r="1646" spans="1:20" s="15" customFormat="1" ht="14.25">
      <c r="A1646" s="14"/>
      <c r="E1646" s="395"/>
      <c r="F1646" s="10"/>
      <c r="G1646" s="10"/>
      <c r="H1646" s="10"/>
      <c r="I1646" s="10"/>
      <c r="J1646" s="62"/>
      <c r="K1646" s="62"/>
      <c r="L1646" s="72"/>
      <c r="M1646" s="92"/>
      <c r="N1646" s="92"/>
      <c r="O1646" s="92"/>
      <c r="P1646" s="92"/>
      <c r="Q1646" s="92"/>
      <c r="R1646" s="92"/>
      <c r="S1646" s="92"/>
      <c r="T1646" s="92"/>
    </row>
    <row r="1647" spans="1:20" s="15" customFormat="1" ht="14.25">
      <c r="A1647" s="14"/>
      <c r="E1647" s="395"/>
      <c r="F1647" s="10"/>
      <c r="G1647" s="10"/>
      <c r="H1647" s="10"/>
      <c r="I1647" s="10"/>
      <c r="J1647" s="62"/>
      <c r="K1647" s="62"/>
      <c r="L1647" s="72"/>
      <c r="M1647" s="92"/>
      <c r="N1647" s="92"/>
      <c r="O1647" s="92"/>
      <c r="P1647" s="92"/>
      <c r="Q1647" s="92"/>
      <c r="R1647" s="92"/>
      <c r="S1647" s="92"/>
      <c r="T1647" s="92"/>
    </row>
    <row r="1648" spans="1:20" s="15" customFormat="1" ht="14.25">
      <c r="A1648" s="14"/>
      <c r="E1648" s="395"/>
      <c r="F1648" s="10"/>
      <c r="G1648" s="10"/>
      <c r="H1648" s="10"/>
      <c r="I1648" s="10"/>
      <c r="J1648" s="62"/>
      <c r="K1648" s="62"/>
      <c r="L1648" s="72"/>
      <c r="M1648" s="92"/>
      <c r="N1648" s="92"/>
      <c r="O1648" s="92"/>
      <c r="P1648" s="92"/>
      <c r="Q1648" s="92"/>
      <c r="R1648" s="92"/>
      <c r="S1648" s="92"/>
      <c r="T1648" s="92"/>
    </row>
    <row r="1649" spans="1:20" s="15" customFormat="1" ht="14.25">
      <c r="A1649" s="14"/>
      <c r="E1649" s="395"/>
      <c r="F1649" s="10"/>
      <c r="G1649" s="10"/>
      <c r="H1649" s="10"/>
      <c r="I1649" s="10"/>
      <c r="J1649" s="62"/>
      <c r="K1649" s="62"/>
      <c r="L1649" s="72"/>
      <c r="M1649" s="92"/>
      <c r="N1649" s="92"/>
      <c r="O1649" s="92"/>
      <c r="P1649" s="92"/>
      <c r="Q1649" s="92"/>
      <c r="R1649" s="92"/>
      <c r="S1649" s="92"/>
      <c r="T1649" s="92"/>
    </row>
    <row r="1650" spans="1:20" s="15" customFormat="1" ht="14.25">
      <c r="A1650" s="14"/>
      <c r="E1650" s="395"/>
      <c r="F1650" s="10"/>
      <c r="G1650" s="10"/>
      <c r="H1650" s="10"/>
      <c r="I1650" s="10"/>
      <c r="J1650" s="62"/>
      <c r="K1650" s="62"/>
      <c r="L1650" s="72"/>
      <c r="M1650" s="92"/>
      <c r="N1650" s="92"/>
      <c r="O1650" s="92"/>
      <c r="P1650" s="92"/>
      <c r="Q1650" s="92"/>
      <c r="R1650" s="92"/>
      <c r="S1650" s="92"/>
      <c r="T1650" s="92"/>
    </row>
    <row r="1651" spans="1:20" s="15" customFormat="1" ht="14.25">
      <c r="A1651" s="14"/>
      <c r="E1651" s="395"/>
      <c r="F1651" s="10"/>
      <c r="G1651" s="10"/>
      <c r="H1651" s="10"/>
      <c r="I1651" s="10"/>
      <c r="J1651" s="62"/>
      <c r="K1651" s="62"/>
      <c r="L1651" s="72"/>
      <c r="M1651" s="92"/>
      <c r="N1651" s="92"/>
      <c r="O1651" s="92"/>
      <c r="P1651" s="92"/>
      <c r="Q1651" s="92"/>
      <c r="R1651" s="92"/>
      <c r="S1651" s="92"/>
      <c r="T1651" s="92"/>
    </row>
    <row r="1652" spans="1:20" s="15" customFormat="1" ht="14.25">
      <c r="A1652" s="14"/>
      <c r="E1652" s="395"/>
      <c r="F1652" s="10"/>
      <c r="G1652" s="10"/>
      <c r="H1652" s="10"/>
      <c r="I1652" s="10"/>
      <c r="J1652" s="62"/>
      <c r="K1652" s="62"/>
      <c r="L1652" s="72"/>
      <c r="M1652" s="92"/>
      <c r="N1652" s="92"/>
      <c r="O1652" s="92"/>
      <c r="P1652" s="92"/>
      <c r="Q1652" s="92"/>
      <c r="R1652" s="92"/>
      <c r="S1652" s="92"/>
      <c r="T1652" s="92"/>
    </row>
    <row r="1653" spans="1:20" s="15" customFormat="1" ht="14.25">
      <c r="A1653" s="14"/>
      <c r="E1653" s="395"/>
      <c r="F1653" s="10"/>
      <c r="G1653" s="10"/>
      <c r="H1653" s="10"/>
      <c r="I1653" s="10"/>
      <c r="J1653" s="62"/>
      <c r="K1653" s="62"/>
      <c r="L1653" s="72"/>
      <c r="M1653" s="92"/>
      <c r="N1653" s="92"/>
      <c r="O1653" s="92"/>
      <c r="P1653" s="92"/>
      <c r="Q1653" s="92"/>
      <c r="R1653" s="92"/>
      <c r="S1653" s="92"/>
      <c r="T1653" s="92"/>
    </row>
    <row r="1654" spans="1:20" s="15" customFormat="1" ht="14.25">
      <c r="A1654" s="14"/>
      <c r="E1654" s="395"/>
      <c r="F1654" s="10"/>
      <c r="G1654" s="10"/>
      <c r="H1654" s="10"/>
      <c r="I1654" s="10"/>
      <c r="J1654" s="62"/>
      <c r="K1654" s="62"/>
      <c r="L1654" s="72"/>
      <c r="M1654" s="92"/>
      <c r="N1654" s="92"/>
      <c r="O1654" s="92"/>
      <c r="P1654" s="92"/>
      <c r="Q1654" s="92"/>
      <c r="R1654" s="92"/>
      <c r="S1654" s="92"/>
      <c r="T1654" s="92"/>
    </row>
    <row r="1655" spans="1:20" s="15" customFormat="1" ht="14.25">
      <c r="A1655" s="14"/>
      <c r="E1655" s="395"/>
      <c r="F1655" s="10"/>
      <c r="G1655" s="10"/>
      <c r="H1655" s="10"/>
      <c r="I1655" s="10"/>
      <c r="J1655" s="62"/>
      <c r="K1655" s="62"/>
      <c r="L1655" s="72"/>
      <c r="M1655" s="92"/>
      <c r="N1655" s="92"/>
      <c r="O1655" s="92"/>
      <c r="P1655" s="92"/>
      <c r="Q1655" s="92"/>
      <c r="R1655" s="92"/>
      <c r="S1655" s="92"/>
      <c r="T1655" s="92"/>
    </row>
    <row r="1656" spans="1:20" s="15" customFormat="1" ht="14.25">
      <c r="A1656" s="14"/>
      <c r="E1656" s="395"/>
      <c r="F1656" s="10"/>
      <c r="G1656" s="10"/>
      <c r="H1656" s="10"/>
      <c r="I1656" s="10"/>
      <c r="J1656" s="62"/>
      <c r="K1656" s="62"/>
      <c r="L1656" s="72"/>
      <c r="M1656" s="92"/>
      <c r="N1656" s="92"/>
      <c r="O1656" s="92"/>
      <c r="P1656" s="92"/>
      <c r="Q1656" s="92"/>
      <c r="R1656" s="92"/>
      <c r="S1656" s="92"/>
      <c r="T1656" s="92"/>
    </row>
    <row r="1657" spans="1:20" s="15" customFormat="1" ht="14.25">
      <c r="A1657" s="14"/>
      <c r="E1657" s="395"/>
      <c r="F1657" s="10"/>
      <c r="G1657" s="10"/>
      <c r="H1657" s="10"/>
      <c r="I1657" s="10"/>
      <c r="J1657" s="62"/>
      <c r="K1657" s="62"/>
      <c r="L1657" s="72"/>
      <c r="M1657" s="92"/>
      <c r="N1657" s="92"/>
      <c r="O1657" s="92"/>
      <c r="P1657" s="92"/>
      <c r="Q1657" s="92"/>
      <c r="R1657" s="92"/>
      <c r="S1657" s="92"/>
      <c r="T1657" s="92"/>
    </row>
    <row r="1658" spans="1:20" s="15" customFormat="1" ht="14.25">
      <c r="A1658" s="14"/>
      <c r="E1658" s="395"/>
      <c r="F1658" s="10"/>
      <c r="G1658" s="10"/>
      <c r="H1658" s="10"/>
      <c r="I1658" s="10"/>
      <c r="J1658" s="62"/>
      <c r="K1658" s="62"/>
      <c r="L1658" s="72"/>
      <c r="M1658" s="92"/>
      <c r="N1658" s="92"/>
      <c r="O1658" s="92"/>
      <c r="P1658" s="92"/>
      <c r="Q1658" s="92"/>
      <c r="R1658" s="92"/>
      <c r="S1658" s="92"/>
      <c r="T1658" s="92"/>
    </row>
    <row r="1659" spans="1:20" s="15" customFormat="1" ht="14.25">
      <c r="A1659" s="14"/>
      <c r="E1659" s="395"/>
      <c r="F1659" s="10"/>
      <c r="G1659" s="10"/>
      <c r="H1659" s="10"/>
      <c r="I1659" s="10"/>
      <c r="J1659" s="62"/>
      <c r="K1659" s="62"/>
      <c r="L1659" s="72"/>
      <c r="M1659" s="92"/>
      <c r="N1659" s="92"/>
      <c r="O1659" s="92"/>
      <c r="P1659" s="92"/>
      <c r="Q1659" s="92"/>
      <c r="R1659" s="92"/>
      <c r="S1659" s="92"/>
      <c r="T1659" s="92"/>
    </row>
    <row r="1660" spans="1:20" s="15" customFormat="1" ht="14.25">
      <c r="A1660" s="14"/>
      <c r="E1660" s="395"/>
      <c r="F1660" s="10"/>
      <c r="G1660" s="10"/>
      <c r="H1660" s="10"/>
      <c r="I1660" s="10"/>
      <c r="J1660" s="62"/>
      <c r="K1660" s="62"/>
      <c r="L1660" s="72"/>
      <c r="M1660" s="92"/>
      <c r="N1660" s="92"/>
      <c r="O1660" s="92"/>
      <c r="P1660" s="92"/>
      <c r="Q1660" s="92"/>
      <c r="R1660" s="92"/>
      <c r="S1660" s="92"/>
      <c r="T1660" s="92"/>
    </row>
    <row r="1661" spans="1:20" s="15" customFormat="1" ht="14.25">
      <c r="A1661" s="14"/>
      <c r="E1661" s="395"/>
      <c r="F1661" s="10"/>
      <c r="G1661" s="10"/>
      <c r="H1661" s="10"/>
      <c r="I1661" s="10"/>
      <c r="J1661" s="62"/>
      <c r="K1661" s="62"/>
      <c r="L1661" s="72"/>
      <c r="M1661" s="92"/>
      <c r="N1661" s="92"/>
      <c r="O1661" s="92"/>
      <c r="P1661" s="92"/>
      <c r="Q1661" s="92"/>
      <c r="R1661" s="92"/>
      <c r="S1661" s="92"/>
      <c r="T1661" s="92"/>
    </row>
    <row r="1662" spans="1:20" s="15" customFormat="1" ht="14.25">
      <c r="A1662" s="14"/>
      <c r="E1662" s="395"/>
      <c r="F1662" s="10"/>
      <c r="G1662" s="10"/>
      <c r="H1662" s="10"/>
      <c r="I1662" s="10"/>
      <c r="J1662" s="62"/>
      <c r="K1662" s="62"/>
      <c r="L1662" s="72"/>
      <c r="M1662" s="92"/>
      <c r="N1662" s="92"/>
      <c r="O1662" s="92"/>
      <c r="P1662" s="92"/>
      <c r="Q1662" s="92"/>
      <c r="R1662" s="92"/>
      <c r="S1662" s="92"/>
      <c r="T1662" s="92"/>
    </row>
    <row r="1663" spans="1:20" s="15" customFormat="1" ht="14.25">
      <c r="A1663" s="14"/>
      <c r="E1663" s="395"/>
      <c r="F1663" s="10"/>
      <c r="G1663" s="10"/>
      <c r="H1663" s="10"/>
      <c r="I1663" s="10"/>
      <c r="J1663" s="62"/>
      <c r="K1663" s="62"/>
      <c r="L1663" s="72"/>
      <c r="M1663" s="92"/>
      <c r="N1663" s="92"/>
      <c r="O1663" s="92"/>
      <c r="P1663" s="92"/>
      <c r="Q1663" s="92"/>
      <c r="R1663" s="92"/>
      <c r="S1663" s="92"/>
      <c r="T1663" s="92"/>
    </row>
    <row r="1664" spans="1:20" s="15" customFormat="1" ht="14.25">
      <c r="A1664" s="14"/>
      <c r="E1664" s="395"/>
      <c r="F1664" s="10"/>
      <c r="G1664" s="10"/>
      <c r="H1664" s="10"/>
      <c r="I1664" s="10"/>
      <c r="J1664" s="62"/>
      <c r="K1664" s="62"/>
      <c r="L1664" s="72"/>
      <c r="M1664" s="92"/>
      <c r="N1664" s="92"/>
      <c r="O1664" s="92"/>
      <c r="P1664" s="92"/>
      <c r="Q1664" s="92"/>
      <c r="R1664" s="92"/>
      <c r="S1664" s="92"/>
      <c r="T1664" s="92"/>
    </row>
    <row r="1665" spans="1:20" s="15" customFormat="1" ht="14.25">
      <c r="A1665" s="14"/>
      <c r="E1665" s="395"/>
      <c r="F1665" s="10"/>
      <c r="G1665" s="10"/>
      <c r="H1665" s="10"/>
      <c r="I1665" s="10"/>
      <c r="J1665" s="62"/>
      <c r="K1665" s="62"/>
      <c r="L1665" s="72"/>
      <c r="M1665" s="92"/>
      <c r="N1665" s="92"/>
      <c r="O1665" s="92"/>
      <c r="P1665" s="92"/>
      <c r="Q1665" s="92"/>
      <c r="R1665" s="92"/>
      <c r="S1665" s="92"/>
      <c r="T1665" s="92"/>
    </row>
    <row r="1666" spans="1:20" s="15" customFormat="1" ht="14.25">
      <c r="A1666" s="14"/>
      <c r="E1666" s="395"/>
      <c r="F1666" s="10"/>
      <c r="G1666" s="10"/>
      <c r="H1666" s="10"/>
      <c r="I1666" s="10"/>
      <c r="J1666" s="62"/>
      <c r="K1666" s="62"/>
      <c r="L1666" s="72"/>
      <c r="M1666" s="92"/>
      <c r="N1666" s="92"/>
      <c r="O1666" s="92"/>
      <c r="P1666" s="92"/>
      <c r="Q1666" s="92"/>
      <c r="R1666" s="92"/>
      <c r="S1666" s="92"/>
      <c r="T1666" s="92"/>
    </row>
    <row r="1667" spans="1:20" s="15" customFormat="1" ht="14.25">
      <c r="A1667" s="14"/>
      <c r="E1667" s="395"/>
      <c r="F1667" s="10"/>
      <c r="G1667" s="10"/>
      <c r="H1667" s="10"/>
      <c r="I1667" s="10"/>
      <c r="J1667" s="62"/>
      <c r="K1667" s="62"/>
      <c r="L1667" s="72"/>
      <c r="M1667" s="92"/>
      <c r="N1667" s="92"/>
      <c r="O1667" s="92"/>
      <c r="P1667" s="92"/>
      <c r="Q1667" s="92"/>
      <c r="R1667" s="92"/>
      <c r="S1667" s="92"/>
      <c r="T1667" s="92"/>
    </row>
    <row r="1668" spans="1:20" s="15" customFormat="1" ht="14.25">
      <c r="A1668" s="14"/>
      <c r="E1668" s="395"/>
      <c r="F1668" s="10"/>
      <c r="G1668" s="10"/>
      <c r="H1668" s="10"/>
      <c r="I1668" s="10"/>
      <c r="J1668" s="62"/>
      <c r="K1668" s="62"/>
      <c r="L1668" s="72"/>
      <c r="M1668" s="92"/>
      <c r="N1668" s="92"/>
      <c r="O1668" s="92"/>
      <c r="P1668" s="92"/>
      <c r="Q1668" s="92"/>
      <c r="R1668" s="92"/>
      <c r="S1668" s="92"/>
      <c r="T1668" s="92"/>
    </row>
    <row r="1669" spans="1:20" s="15" customFormat="1" ht="14.25">
      <c r="A1669" s="14"/>
      <c r="E1669" s="395"/>
      <c r="F1669" s="10"/>
      <c r="G1669" s="10"/>
      <c r="H1669" s="10"/>
      <c r="I1669" s="10"/>
      <c r="J1669" s="62"/>
      <c r="K1669" s="62"/>
      <c r="L1669" s="72"/>
      <c r="M1669" s="92"/>
      <c r="N1669" s="92"/>
      <c r="O1669" s="92"/>
      <c r="P1669" s="92"/>
      <c r="Q1669" s="92"/>
      <c r="R1669" s="92"/>
      <c r="S1669" s="92"/>
      <c r="T1669" s="92"/>
    </row>
    <row r="1670" spans="1:20" s="15" customFormat="1" ht="14.25">
      <c r="A1670" s="14"/>
      <c r="E1670" s="395"/>
      <c r="F1670" s="10"/>
      <c r="G1670" s="10"/>
      <c r="H1670" s="10"/>
      <c r="I1670" s="10"/>
      <c r="J1670" s="62"/>
      <c r="K1670" s="62"/>
      <c r="L1670" s="72"/>
      <c r="M1670" s="92"/>
      <c r="N1670" s="92"/>
      <c r="O1670" s="92"/>
      <c r="P1670" s="92"/>
      <c r="Q1670" s="92"/>
      <c r="R1670" s="92"/>
      <c r="S1670" s="92"/>
      <c r="T1670" s="92"/>
    </row>
    <row r="1671" spans="1:20" s="15" customFormat="1" ht="14.25">
      <c r="A1671" s="14"/>
      <c r="E1671" s="395"/>
      <c r="F1671" s="10"/>
      <c r="G1671" s="10"/>
      <c r="H1671" s="10"/>
      <c r="I1671" s="10"/>
      <c r="J1671" s="62"/>
      <c r="K1671" s="62"/>
      <c r="L1671" s="72"/>
      <c r="M1671" s="92"/>
      <c r="N1671" s="92"/>
      <c r="O1671" s="92"/>
      <c r="P1671" s="92"/>
      <c r="Q1671" s="92"/>
      <c r="R1671" s="92"/>
      <c r="S1671" s="92"/>
      <c r="T1671" s="92"/>
    </row>
    <row r="1672" spans="1:20" s="15" customFormat="1" ht="14.25">
      <c r="A1672" s="14"/>
      <c r="E1672" s="395"/>
      <c r="F1672" s="10"/>
      <c r="G1672" s="10"/>
      <c r="H1672" s="10"/>
      <c r="I1672" s="10"/>
      <c r="J1672" s="62"/>
      <c r="K1672" s="62"/>
      <c r="L1672" s="72"/>
      <c r="M1672" s="92"/>
      <c r="N1672" s="92"/>
      <c r="O1672" s="92"/>
      <c r="P1672" s="92"/>
      <c r="Q1672" s="92"/>
      <c r="R1672" s="92"/>
      <c r="S1672" s="92"/>
      <c r="T1672" s="92"/>
    </row>
    <row r="1673" spans="1:20" s="15" customFormat="1" ht="14.25">
      <c r="A1673" s="14"/>
      <c r="E1673" s="395"/>
      <c r="F1673" s="10"/>
      <c r="G1673" s="10"/>
      <c r="H1673" s="10"/>
      <c r="I1673" s="10"/>
      <c r="J1673" s="62"/>
      <c r="K1673" s="62"/>
      <c r="L1673" s="72"/>
      <c r="M1673" s="92"/>
      <c r="N1673" s="92"/>
      <c r="O1673" s="92"/>
      <c r="P1673" s="92"/>
      <c r="Q1673" s="92"/>
      <c r="R1673" s="92"/>
      <c r="S1673" s="92"/>
      <c r="T1673" s="92"/>
    </row>
    <row r="1674" spans="1:20" s="15" customFormat="1" ht="14.25">
      <c r="A1674" s="14"/>
      <c r="E1674" s="395"/>
      <c r="F1674" s="10"/>
      <c r="G1674" s="10"/>
      <c r="H1674" s="10"/>
      <c r="I1674" s="10"/>
      <c r="J1674" s="62"/>
      <c r="K1674" s="62"/>
      <c r="L1674" s="72"/>
      <c r="M1674" s="92"/>
      <c r="N1674" s="92"/>
      <c r="O1674" s="92"/>
      <c r="P1674" s="92"/>
      <c r="Q1674" s="92"/>
      <c r="R1674" s="92"/>
      <c r="S1674" s="92"/>
      <c r="T1674" s="92"/>
    </row>
    <row r="1675" spans="1:20" s="15" customFormat="1" ht="14.25">
      <c r="A1675" s="14"/>
      <c r="E1675" s="395"/>
      <c r="F1675" s="10"/>
      <c r="G1675" s="10"/>
      <c r="H1675" s="10"/>
      <c r="I1675" s="10"/>
      <c r="J1675" s="62"/>
      <c r="K1675" s="62"/>
      <c r="L1675" s="72"/>
      <c r="M1675" s="92"/>
      <c r="N1675" s="92"/>
      <c r="O1675" s="92"/>
      <c r="P1675" s="92"/>
      <c r="Q1675" s="92"/>
      <c r="R1675" s="92"/>
      <c r="S1675" s="92"/>
      <c r="T1675" s="92"/>
    </row>
    <row r="1676" spans="1:20" s="15" customFormat="1" ht="14.25">
      <c r="A1676" s="14"/>
      <c r="E1676" s="395"/>
      <c r="F1676" s="10"/>
      <c r="G1676" s="10"/>
      <c r="H1676" s="10"/>
      <c r="I1676" s="10"/>
      <c r="J1676" s="62"/>
      <c r="K1676" s="62"/>
      <c r="L1676" s="72"/>
      <c r="M1676" s="92"/>
      <c r="N1676" s="92"/>
      <c r="O1676" s="92"/>
      <c r="P1676" s="92"/>
      <c r="Q1676" s="92"/>
      <c r="R1676" s="92"/>
      <c r="S1676" s="92"/>
      <c r="T1676" s="92"/>
    </row>
    <row r="1677" spans="1:20" s="15" customFormat="1" ht="14.25">
      <c r="A1677" s="14"/>
      <c r="E1677" s="395"/>
      <c r="F1677" s="10"/>
      <c r="G1677" s="10"/>
      <c r="H1677" s="10"/>
      <c r="I1677" s="10"/>
      <c r="J1677" s="62"/>
      <c r="K1677" s="62"/>
      <c r="L1677" s="72"/>
      <c r="M1677" s="92"/>
      <c r="N1677" s="92"/>
      <c r="O1677" s="92"/>
      <c r="P1677" s="92"/>
      <c r="Q1677" s="92"/>
      <c r="R1677" s="92"/>
      <c r="S1677" s="92"/>
      <c r="T1677" s="92"/>
    </row>
    <row r="1678" spans="1:20" s="15" customFormat="1" ht="14.25">
      <c r="A1678" s="14"/>
      <c r="E1678" s="395"/>
      <c r="F1678" s="10"/>
      <c r="G1678" s="10"/>
      <c r="H1678" s="10"/>
      <c r="I1678" s="10"/>
      <c r="J1678" s="62"/>
      <c r="K1678" s="62"/>
      <c r="L1678" s="72"/>
      <c r="M1678" s="92"/>
      <c r="N1678" s="92"/>
      <c r="O1678" s="92"/>
      <c r="P1678" s="92"/>
      <c r="Q1678" s="92"/>
      <c r="R1678" s="92"/>
      <c r="S1678" s="92"/>
      <c r="T1678" s="92"/>
    </row>
    <row r="1679" spans="1:20" s="15" customFormat="1" ht="14.25">
      <c r="A1679" s="14"/>
      <c r="E1679" s="395"/>
      <c r="F1679" s="10"/>
      <c r="G1679" s="10"/>
      <c r="H1679" s="10"/>
      <c r="I1679" s="10"/>
      <c r="J1679" s="62"/>
      <c r="K1679" s="62"/>
      <c r="L1679" s="72"/>
      <c r="M1679" s="92"/>
      <c r="N1679" s="92"/>
      <c r="O1679" s="92"/>
      <c r="P1679" s="92"/>
      <c r="Q1679" s="92"/>
      <c r="R1679" s="92"/>
      <c r="S1679" s="92"/>
      <c r="T1679" s="92"/>
    </row>
    <row r="1680" spans="1:20" s="15" customFormat="1" ht="14.25">
      <c r="A1680" s="14"/>
      <c r="E1680" s="395"/>
      <c r="F1680" s="10"/>
      <c r="G1680" s="10"/>
      <c r="H1680" s="10"/>
      <c r="I1680" s="10"/>
      <c r="J1680" s="62"/>
      <c r="K1680" s="62"/>
      <c r="L1680" s="72"/>
      <c r="M1680" s="92"/>
      <c r="N1680" s="92"/>
      <c r="O1680" s="92"/>
      <c r="P1680" s="92"/>
      <c r="Q1680" s="92"/>
      <c r="R1680" s="92"/>
      <c r="S1680" s="92"/>
      <c r="T1680" s="92"/>
    </row>
    <row r="1681" spans="1:20" s="15" customFormat="1" ht="14.25">
      <c r="A1681" s="14"/>
      <c r="E1681" s="395"/>
      <c r="F1681" s="10"/>
      <c r="G1681" s="10"/>
      <c r="H1681" s="10"/>
      <c r="I1681" s="10"/>
      <c r="J1681" s="62"/>
      <c r="K1681" s="62"/>
      <c r="L1681" s="72"/>
      <c r="M1681" s="92"/>
      <c r="N1681" s="92"/>
      <c r="O1681" s="92"/>
      <c r="P1681" s="92"/>
      <c r="Q1681" s="92"/>
      <c r="R1681" s="92"/>
      <c r="S1681" s="92"/>
      <c r="T1681" s="92"/>
    </row>
    <row r="1682" spans="1:20" s="15" customFormat="1" ht="14.25">
      <c r="A1682" s="14"/>
      <c r="E1682" s="395"/>
      <c r="F1682" s="10"/>
      <c r="G1682" s="10"/>
      <c r="H1682" s="10"/>
      <c r="I1682" s="10"/>
      <c r="J1682" s="62"/>
      <c r="K1682" s="62"/>
      <c r="L1682" s="72"/>
      <c r="M1682" s="92"/>
      <c r="N1682" s="92"/>
      <c r="O1682" s="92"/>
      <c r="P1682" s="92"/>
      <c r="Q1682" s="92"/>
      <c r="R1682" s="92"/>
      <c r="S1682" s="92"/>
      <c r="T1682" s="92"/>
    </row>
    <row r="1683" spans="1:20" s="15" customFormat="1" ht="14.25">
      <c r="A1683" s="14"/>
      <c r="E1683" s="395"/>
      <c r="F1683" s="10"/>
      <c r="G1683" s="10"/>
      <c r="H1683" s="10"/>
      <c r="I1683" s="10"/>
      <c r="J1683" s="62"/>
      <c r="K1683" s="62"/>
      <c r="L1683" s="72"/>
      <c r="M1683" s="92"/>
      <c r="N1683" s="92"/>
      <c r="O1683" s="92"/>
      <c r="P1683" s="92"/>
      <c r="Q1683" s="92"/>
      <c r="R1683" s="92"/>
      <c r="S1683" s="92"/>
      <c r="T1683" s="92"/>
    </row>
    <row r="1684" spans="1:20" s="15" customFormat="1" ht="14.25">
      <c r="A1684" s="14"/>
      <c r="E1684" s="395"/>
      <c r="F1684" s="10"/>
      <c r="G1684" s="10"/>
      <c r="H1684" s="10"/>
      <c r="I1684" s="10"/>
      <c r="J1684" s="62"/>
      <c r="K1684" s="62"/>
      <c r="L1684" s="72"/>
      <c r="M1684" s="92"/>
      <c r="N1684" s="92"/>
      <c r="O1684" s="92"/>
      <c r="P1684" s="92"/>
      <c r="Q1684" s="92"/>
      <c r="R1684" s="92"/>
      <c r="S1684" s="92"/>
      <c r="T1684" s="92"/>
    </row>
    <row r="1685" spans="1:20" s="15" customFormat="1" ht="14.25">
      <c r="A1685" s="14"/>
      <c r="E1685" s="395"/>
      <c r="F1685" s="10"/>
      <c r="G1685" s="10"/>
      <c r="H1685" s="10"/>
      <c r="I1685" s="10"/>
      <c r="J1685" s="62"/>
      <c r="K1685" s="62"/>
      <c r="L1685" s="72"/>
      <c r="M1685" s="92"/>
      <c r="N1685" s="92"/>
      <c r="O1685" s="92"/>
      <c r="P1685" s="92"/>
      <c r="Q1685" s="92"/>
      <c r="R1685" s="92"/>
      <c r="S1685" s="92"/>
      <c r="T1685" s="92"/>
    </row>
    <row r="1686" spans="1:20" s="15" customFormat="1" ht="14.25">
      <c r="A1686" s="14"/>
      <c r="E1686" s="395"/>
      <c r="F1686" s="10"/>
      <c r="G1686" s="10"/>
      <c r="H1686" s="10"/>
      <c r="I1686" s="10"/>
      <c r="J1686" s="62"/>
      <c r="K1686" s="62"/>
      <c r="L1686" s="72"/>
      <c r="M1686" s="92"/>
      <c r="N1686" s="92"/>
      <c r="O1686" s="92"/>
      <c r="P1686" s="92"/>
      <c r="Q1686" s="92"/>
      <c r="R1686" s="92"/>
      <c r="S1686" s="92"/>
      <c r="T1686" s="92"/>
    </row>
    <row r="1687" spans="1:20" s="15" customFormat="1" ht="14.25">
      <c r="A1687" s="14"/>
      <c r="E1687" s="395"/>
      <c r="F1687" s="10"/>
      <c r="G1687" s="10"/>
      <c r="H1687" s="10"/>
      <c r="I1687" s="10"/>
      <c r="J1687" s="62"/>
      <c r="K1687" s="62"/>
      <c r="L1687" s="72"/>
      <c r="M1687" s="92"/>
      <c r="N1687" s="92"/>
      <c r="O1687" s="92"/>
      <c r="P1687" s="92"/>
      <c r="Q1687" s="92"/>
      <c r="R1687" s="92"/>
      <c r="S1687" s="92"/>
      <c r="T1687" s="92"/>
    </row>
    <row r="1688" spans="1:20" s="15" customFormat="1" ht="14.25">
      <c r="A1688" s="14"/>
      <c r="E1688" s="395"/>
      <c r="F1688" s="10"/>
      <c r="G1688" s="10"/>
      <c r="H1688" s="10"/>
      <c r="I1688" s="10"/>
      <c r="J1688" s="62"/>
      <c r="K1688" s="62"/>
      <c r="L1688" s="72"/>
      <c r="M1688" s="92"/>
      <c r="N1688" s="92"/>
      <c r="O1688" s="92"/>
      <c r="P1688" s="92"/>
      <c r="Q1688" s="92"/>
      <c r="R1688" s="92"/>
      <c r="S1688" s="92"/>
      <c r="T1688" s="92"/>
    </row>
    <row r="1689" spans="1:20" s="15" customFormat="1" ht="14.25">
      <c r="A1689" s="14"/>
      <c r="E1689" s="395"/>
      <c r="F1689" s="10"/>
      <c r="G1689" s="10"/>
      <c r="H1689" s="10"/>
      <c r="I1689" s="10"/>
      <c r="J1689" s="62"/>
      <c r="K1689" s="62"/>
      <c r="L1689" s="72"/>
      <c r="M1689" s="92"/>
      <c r="N1689" s="92"/>
      <c r="O1689" s="92"/>
      <c r="P1689" s="92"/>
      <c r="Q1689" s="92"/>
      <c r="R1689" s="92"/>
      <c r="S1689" s="92"/>
      <c r="T1689" s="92"/>
    </row>
    <row r="1690" spans="1:20" s="15" customFormat="1" ht="14.25">
      <c r="A1690" s="14"/>
      <c r="E1690" s="395"/>
      <c r="F1690" s="10"/>
      <c r="G1690" s="10"/>
      <c r="H1690" s="10"/>
      <c r="I1690" s="10"/>
      <c r="J1690" s="62"/>
      <c r="K1690" s="62"/>
      <c r="L1690" s="72"/>
      <c r="M1690" s="92"/>
      <c r="N1690" s="92"/>
      <c r="O1690" s="92"/>
      <c r="P1690" s="92"/>
      <c r="Q1690" s="92"/>
      <c r="R1690" s="92"/>
      <c r="S1690" s="92"/>
      <c r="T1690" s="92"/>
    </row>
    <row r="1691" spans="1:20" s="15" customFormat="1" ht="14.25">
      <c r="A1691" s="14"/>
      <c r="E1691" s="395"/>
      <c r="F1691" s="10"/>
      <c r="G1691" s="10"/>
      <c r="H1691" s="10"/>
      <c r="I1691" s="10"/>
      <c r="J1691" s="62"/>
      <c r="K1691" s="62"/>
      <c r="L1691" s="72"/>
      <c r="M1691" s="92"/>
      <c r="N1691" s="92"/>
      <c r="O1691" s="92"/>
      <c r="P1691" s="92"/>
      <c r="Q1691" s="92"/>
      <c r="R1691" s="92"/>
      <c r="S1691" s="92"/>
      <c r="T1691" s="92"/>
    </row>
    <row r="1692" spans="1:20" s="15" customFormat="1" ht="14.25">
      <c r="A1692" s="14"/>
      <c r="E1692" s="395"/>
      <c r="F1692" s="10"/>
      <c r="G1692" s="10"/>
      <c r="H1692" s="10"/>
      <c r="I1692" s="10"/>
      <c r="J1692" s="62"/>
      <c r="K1692" s="62"/>
      <c r="L1692" s="72"/>
      <c r="M1692" s="92"/>
      <c r="N1692" s="92"/>
      <c r="O1692" s="92"/>
      <c r="P1692" s="92"/>
      <c r="Q1692" s="92"/>
      <c r="R1692" s="92"/>
      <c r="S1692" s="92"/>
      <c r="T1692" s="92"/>
    </row>
    <row r="1693" spans="1:20" s="15" customFormat="1" ht="14.25">
      <c r="A1693" s="14"/>
      <c r="E1693" s="395"/>
      <c r="F1693" s="10"/>
      <c r="G1693" s="10"/>
      <c r="H1693" s="10"/>
      <c r="I1693" s="10"/>
      <c r="J1693" s="62"/>
      <c r="K1693" s="62"/>
      <c r="L1693" s="72"/>
      <c r="M1693" s="92"/>
      <c r="N1693" s="92"/>
      <c r="O1693" s="92"/>
      <c r="P1693" s="92"/>
      <c r="Q1693" s="92"/>
      <c r="R1693" s="92"/>
      <c r="S1693" s="92"/>
      <c r="T1693" s="92"/>
    </row>
    <row r="1694" spans="1:20" s="15" customFormat="1" ht="14.25">
      <c r="A1694" s="14"/>
      <c r="E1694" s="395"/>
      <c r="F1694" s="10"/>
      <c r="G1694" s="10"/>
      <c r="H1694" s="10"/>
      <c r="I1694" s="10"/>
      <c r="J1694" s="62"/>
      <c r="K1694" s="62"/>
      <c r="L1694" s="72"/>
      <c r="M1694" s="92"/>
      <c r="N1694" s="92"/>
      <c r="O1694" s="92"/>
      <c r="P1694" s="92"/>
      <c r="Q1694" s="92"/>
      <c r="R1694" s="92"/>
      <c r="S1694" s="92"/>
      <c r="T1694" s="92"/>
    </row>
    <row r="1695" spans="1:20" s="15" customFormat="1" ht="14.25">
      <c r="A1695" s="14"/>
      <c r="E1695" s="395"/>
      <c r="F1695" s="10"/>
      <c r="G1695" s="10"/>
      <c r="H1695" s="10"/>
      <c r="I1695" s="10"/>
      <c r="J1695" s="62"/>
      <c r="K1695" s="62"/>
      <c r="L1695" s="72"/>
      <c r="M1695" s="92"/>
      <c r="N1695" s="92"/>
      <c r="O1695" s="92"/>
      <c r="P1695" s="92"/>
      <c r="Q1695" s="92"/>
      <c r="R1695" s="92"/>
      <c r="S1695" s="92"/>
      <c r="T1695" s="92"/>
    </row>
    <row r="1696" spans="1:20" s="15" customFormat="1" ht="14.25">
      <c r="A1696" s="14"/>
      <c r="E1696" s="395"/>
      <c r="F1696" s="10"/>
      <c r="G1696" s="10"/>
      <c r="H1696" s="10"/>
      <c r="I1696" s="10"/>
      <c r="J1696" s="62"/>
      <c r="K1696" s="62"/>
      <c r="L1696" s="72"/>
      <c r="M1696" s="92"/>
      <c r="N1696" s="92"/>
      <c r="O1696" s="92"/>
      <c r="P1696" s="92"/>
      <c r="Q1696" s="92"/>
      <c r="R1696" s="92"/>
      <c r="S1696" s="92"/>
      <c r="T1696" s="92"/>
    </row>
    <row r="1697" spans="1:20" s="15" customFormat="1" ht="14.25">
      <c r="A1697" s="14"/>
      <c r="E1697" s="395"/>
      <c r="F1697" s="10"/>
      <c r="G1697" s="10"/>
      <c r="H1697" s="10"/>
      <c r="I1697" s="10"/>
      <c r="J1697" s="62"/>
      <c r="K1697" s="62"/>
      <c r="L1697" s="72"/>
      <c r="M1697" s="92"/>
      <c r="N1697" s="92"/>
      <c r="O1697" s="92"/>
      <c r="P1697" s="92"/>
      <c r="Q1697" s="92"/>
      <c r="R1697" s="92"/>
      <c r="S1697" s="92"/>
      <c r="T1697" s="92"/>
    </row>
    <row r="1698" spans="1:20" s="15" customFormat="1" ht="14.25">
      <c r="A1698" s="14"/>
      <c r="E1698" s="395"/>
      <c r="F1698" s="10"/>
      <c r="G1698" s="10"/>
      <c r="H1698" s="10"/>
      <c r="I1698" s="10"/>
      <c r="J1698" s="62"/>
      <c r="K1698" s="62"/>
      <c r="L1698" s="72"/>
      <c r="M1698" s="92"/>
      <c r="N1698" s="92"/>
      <c r="O1698" s="92"/>
      <c r="P1698" s="92"/>
      <c r="Q1698" s="92"/>
      <c r="R1698" s="92"/>
      <c r="S1698" s="92"/>
      <c r="T1698" s="92"/>
    </row>
    <row r="1699" spans="1:20" s="15" customFormat="1" ht="14.25">
      <c r="A1699" s="14"/>
      <c r="E1699" s="395"/>
      <c r="F1699" s="10"/>
      <c r="G1699" s="10"/>
      <c r="H1699" s="10"/>
      <c r="I1699" s="10"/>
      <c r="J1699" s="62"/>
      <c r="K1699" s="62"/>
      <c r="L1699" s="72"/>
      <c r="M1699" s="92"/>
      <c r="N1699" s="92"/>
      <c r="O1699" s="92"/>
      <c r="P1699" s="92"/>
      <c r="Q1699" s="92"/>
      <c r="R1699" s="92"/>
      <c r="S1699" s="92"/>
      <c r="T1699" s="92"/>
    </row>
    <row r="1700" spans="1:20" s="15" customFormat="1" ht="14.25">
      <c r="A1700" s="14"/>
      <c r="E1700" s="395"/>
      <c r="F1700" s="10"/>
      <c r="G1700" s="10"/>
      <c r="H1700" s="10"/>
      <c r="I1700" s="10"/>
      <c r="J1700" s="62"/>
      <c r="K1700" s="62"/>
      <c r="L1700" s="72"/>
      <c r="M1700" s="92"/>
      <c r="N1700" s="92"/>
      <c r="O1700" s="92"/>
      <c r="P1700" s="92"/>
      <c r="Q1700" s="92"/>
      <c r="R1700" s="92"/>
      <c r="S1700" s="92"/>
      <c r="T1700" s="92"/>
    </row>
    <row r="1701" spans="1:20" s="15" customFormat="1" ht="14.25">
      <c r="A1701" s="14"/>
      <c r="E1701" s="395"/>
      <c r="F1701" s="10"/>
      <c r="G1701" s="10"/>
      <c r="H1701" s="10"/>
      <c r="I1701" s="10"/>
      <c r="J1701" s="62"/>
      <c r="K1701" s="62"/>
      <c r="L1701" s="72"/>
      <c r="M1701" s="92"/>
      <c r="N1701" s="92"/>
      <c r="O1701" s="92"/>
      <c r="P1701" s="92"/>
      <c r="Q1701" s="92"/>
      <c r="R1701" s="92"/>
      <c r="S1701" s="92"/>
      <c r="T1701" s="92"/>
    </row>
    <row r="1702" spans="1:20" s="15" customFormat="1" ht="14.25">
      <c r="A1702" s="14"/>
      <c r="E1702" s="395"/>
      <c r="F1702" s="10"/>
      <c r="G1702" s="10"/>
      <c r="H1702" s="10"/>
      <c r="I1702" s="10"/>
      <c r="J1702" s="62"/>
      <c r="K1702" s="62"/>
      <c r="L1702" s="72"/>
      <c r="M1702" s="92"/>
      <c r="N1702" s="92"/>
      <c r="O1702" s="92"/>
      <c r="P1702" s="92"/>
      <c r="Q1702" s="92"/>
      <c r="R1702" s="92"/>
      <c r="S1702" s="92"/>
      <c r="T1702" s="92"/>
    </row>
    <row r="1703" spans="1:20" s="15" customFormat="1" ht="14.25">
      <c r="A1703" s="14"/>
      <c r="E1703" s="395"/>
      <c r="F1703" s="10"/>
      <c r="G1703" s="10"/>
      <c r="H1703" s="10"/>
      <c r="I1703" s="10"/>
      <c r="J1703" s="62"/>
      <c r="K1703" s="62"/>
      <c r="L1703" s="72"/>
      <c r="M1703" s="92"/>
      <c r="N1703" s="92"/>
      <c r="O1703" s="92"/>
      <c r="P1703" s="92"/>
      <c r="Q1703" s="92"/>
      <c r="R1703" s="92"/>
      <c r="S1703" s="92"/>
      <c r="T1703" s="92"/>
    </row>
    <row r="1704" spans="1:20" s="15" customFormat="1" ht="14.25">
      <c r="A1704" s="14"/>
      <c r="E1704" s="395"/>
      <c r="F1704" s="10"/>
      <c r="G1704" s="10"/>
      <c r="H1704" s="10"/>
      <c r="I1704" s="10"/>
      <c r="J1704" s="62"/>
      <c r="K1704" s="62"/>
      <c r="L1704" s="72"/>
      <c r="M1704" s="92"/>
      <c r="N1704" s="92"/>
      <c r="O1704" s="92"/>
      <c r="P1704" s="92"/>
      <c r="Q1704" s="92"/>
      <c r="R1704" s="92"/>
      <c r="S1704" s="92"/>
      <c r="T1704" s="92"/>
    </row>
    <row r="1705" spans="1:20" s="15" customFormat="1" ht="14.25">
      <c r="A1705" s="14"/>
      <c r="E1705" s="395"/>
      <c r="F1705" s="10"/>
      <c r="G1705" s="10"/>
      <c r="H1705" s="10"/>
      <c r="I1705" s="10"/>
      <c r="J1705" s="62"/>
      <c r="K1705" s="62"/>
      <c r="L1705" s="72"/>
      <c r="M1705" s="92"/>
      <c r="N1705" s="92"/>
      <c r="O1705" s="92"/>
      <c r="P1705" s="92"/>
      <c r="Q1705" s="92"/>
      <c r="R1705" s="92"/>
      <c r="S1705" s="92"/>
      <c r="T1705" s="92"/>
    </row>
    <row r="1706" spans="1:20" s="15" customFormat="1" ht="14.25">
      <c r="A1706" s="14"/>
      <c r="E1706" s="395"/>
      <c r="F1706" s="10"/>
      <c r="G1706" s="10"/>
      <c r="H1706" s="10"/>
      <c r="I1706" s="10"/>
      <c r="J1706" s="62"/>
      <c r="K1706" s="62"/>
      <c r="L1706" s="72"/>
      <c r="M1706" s="92"/>
      <c r="N1706" s="92"/>
      <c r="O1706" s="92"/>
      <c r="P1706" s="92"/>
      <c r="Q1706" s="92"/>
      <c r="R1706" s="92"/>
      <c r="S1706" s="92"/>
      <c r="T1706" s="92"/>
    </row>
    <row r="1707" spans="1:20" s="15" customFormat="1" ht="14.25">
      <c r="A1707" s="14"/>
      <c r="E1707" s="395"/>
      <c r="F1707" s="10"/>
      <c r="G1707" s="10"/>
      <c r="H1707" s="10"/>
      <c r="I1707" s="10"/>
      <c r="J1707" s="62"/>
      <c r="K1707" s="62"/>
      <c r="L1707" s="72"/>
      <c r="M1707" s="92"/>
      <c r="N1707" s="92"/>
      <c r="O1707" s="92"/>
      <c r="P1707" s="92"/>
      <c r="Q1707" s="92"/>
      <c r="R1707" s="92"/>
      <c r="S1707" s="92"/>
      <c r="T1707" s="92"/>
    </row>
    <row r="1708" spans="1:20" s="15" customFormat="1" ht="14.25">
      <c r="A1708" s="14"/>
      <c r="E1708" s="395"/>
      <c r="F1708" s="10"/>
      <c r="G1708" s="10"/>
      <c r="H1708" s="10"/>
      <c r="I1708" s="10"/>
      <c r="J1708" s="62"/>
      <c r="K1708" s="62"/>
      <c r="L1708" s="72"/>
      <c r="M1708" s="92"/>
      <c r="N1708" s="92"/>
      <c r="O1708" s="92"/>
      <c r="P1708" s="92"/>
      <c r="Q1708" s="92"/>
      <c r="R1708" s="92"/>
      <c r="S1708" s="92"/>
      <c r="T1708" s="92"/>
    </row>
    <row r="1709" spans="1:20" s="15" customFormat="1" ht="14.25">
      <c r="A1709" s="14"/>
      <c r="E1709" s="395"/>
      <c r="F1709" s="10"/>
      <c r="G1709" s="10"/>
      <c r="H1709" s="10"/>
      <c r="I1709" s="10"/>
      <c r="J1709" s="62"/>
      <c r="K1709" s="62"/>
      <c r="L1709" s="72"/>
      <c r="M1709" s="92"/>
      <c r="N1709" s="92"/>
      <c r="O1709" s="92"/>
      <c r="P1709" s="92"/>
      <c r="Q1709" s="92"/>
      <c r="R1709" s="92"/>
      <c r="S1709" s="92"/>
      <c r="T1709" s="92"/>
    </row>
    <row r="1710" spans="1:20" s="15" customFormat="1" ht="14.25">
      <c r="A1710" s="14"/>
      <c r="E1710" s="395"/>
      <c r="F1710" s="10"/>
      <c r="G1710" s="10"/>
      <c r="H1710" s="10"/>
      <c r="I1710" s="10"/>
      <c r="J1710" s="62"/>
      <c r="K1710" s="62"/>
      <c r="L1710" s="72"/>
      <c r="M1710" s="92"/>
      <c r="N1710" s="92"/>
      <c r="O1710" s="92"/>
      <c r="P1710" s="92"/>
      <c r="Q1710" s="92"/>
      <c r="R1710" s="92"/>
      <c r="S1710" s="92"/>
      <c r="T1710" s="92"/>
    </row>
    <row r="1711" spans="1:20" s="15" customFormat="1" ht="14.25">
      <c r="A1711" s="14"/>
      <c r="E1711" s="395"/>
      <c r="F1711" s="10"/>
      <c r="G1711" s="10"/>
      <c r="H1711" s="10"/>
      <c r="I1711" s="10"/>
      <c r="J1711" s="62"/>
      <c r="K1711" s="62"/>
      <c r="L1711" s="72"/>
      <c r="M1711" s="92"/>
      <c r="N1711" s="92"/>
      <c r="O1711" s="92"/>
      <c r="P1711" s="92"/>
      <c r="Q1711" s="92"/>
      <c r="R1711" s="92"/>
      <c r="S1711" s="92"/>
      <c r="T1711" s="92"/>
    </row>
    <row r="1712" spans="1:20" s="15" customFormat="1" ht="14.25">
      <c r="A1712" s="14"/>
      <c r="E1712" s="395"/>
      <c r="F1712" s="10"/>
      <c r="G1712" s="10"/>
      <c r="H1712" s="10"/>
      <c r="I1712" s="10"/>
      <c r="J1712" s="62"/>
      <c r="K1712" s="62"/>
      <c r="L1712" s="72"/>
      <c r="M1712" s="92"/>
      <c r="N1712" s="92"/>
      <c r="O1712" s="92"/>
      <c r="P1712" s="92"/>
      <c r="Q1712" s="92"/>
      <c r="R1712" s="92"/>
      <c r="S1712" s="92"/>
      <c r="T1712" s="92"/>
    </row>
    <row r="1713" spans="1:20" s="15" customFormat="1" ht="14.25">
      <c r="A1713" s="14"/>
      <c r="E1713" s="395"/>
      <c r="F1713" s="10"/>
      <c r="G1713" s="10"/>
      <c r="H1713" s="10"/>
      <c r="I1713" s="10"/>
      <c r="J1713" s="62"/>
      <c r="K1713" s="62"/>
      <c r="L1713" s="72"/>
      <c r="M1713" s="92"/>
      <c r="N1713" s="92"/>
      <c r="O1713" s="92"/>
      <c r="P1713" s="92"/>
      <c r="Q1713" s="92"/>
      <c r="R1713" s="92"/>
      <c r="S1713" s="92"/>
      <c r="T1713" s="92"/>
    </row>
    <row r="1714" spans="1:20" s="15" customFormat="1" ht="14.25">
      <c r="A1714" s="14"/>
      <c r="E1714" s="395"/>
      <c r="F1714" s="10"/>
      <c r="G1714" s="10"/>
      <c r="H1714" s="10"/>
      <c r="I1714" s="10"/>
      <c r="J1714" s="62"/>
      <c r="K1714" s="62"/>
      <c r="L1714" s="72"/>
      <c r="M1714" s="92"/>
      <c r="N1714" s="92"/>
      <c r="O1714" s="92"/>
      <c r="P1714" s="92"/>
      <c r="Q1714" s="92"/>
      <c r="R1714" s="92"/>
      <c r="S1714" s="92"/>
      <c r="T1714" s="92"/>
    </row>
    <row r="1715" spans="1:20" s="15" customFormat="1" ht="14.25">
      <c r="A1715" s="14"/>
      <c r="E1715" s="395"/>
      <c r="F1715" s="10"/>
      <c r="G1715" s="10"/>
      <c r="H1715" s="10"/>
      <c r="I1715" s="10"/>
      <c r="J1715" s="62"/>
      <c r="K1715" s="62"/>
      <c r="L1715" s="72"/>
      <c r="M1715" s="92"/>
      <c r="N1715" s="92"/>
      <c r="O1715" s="92"/>
      <c r="P1715" s="92"/>
      <c r="Q1715" s="92"/>
      <c r="R1715" s="92"/>
      <c r="S1715" s="92"/>
      <c r="T1715" s="92"/>
    </row>
    <row r="1716" spans="1:20" s="15" customFormat="1" ht="14.25">
      <c r="A1716" s="14"/>
      <c r="E1716" s="395"/>
      <c r="F1716" s="10"/>
      <c r="G1716" s="10"/>
      <c r="H1716" s="10"/>
      <c r="I1716" s="10"/>
      <c r="J1716" s="62"/>
      <c r="K1716" s="62"/>
      <c r="L1716" s="72"/>
      <c r="M1716" s="92"/>
      <c r="N1716" s="92"/>
      <c r="O1716" s="92"/>
      <c r="P1716" s="92"/>
      <c r="Q1716" s="92"/>
      <c r="R1716" s="92"/>
      <c r="S1716" s="92"/>
      <c r="T1716" s="92"/>
    </row>
    <row r="1717" spans="1:20" s="15" customFormat="1" ht="14.25">
      <c r="A1717" s="14"/>
      <c r="E1717" s="395"/>
      <c r="F1717" s="10"/>
      <c r="G1717" s="10"/>
      <c r="H1717" s="10"/>
      <c r="I1717" s="10"/>
      <c r="J1717" s="62"/>
      <c r="K1717" s="62"/>
      <c r="L1717" s="72"/>
      <c r="M1717" s="92"/>
      <c r="N1717" s="92"/>
      <c r="O1717" s="92"/>
      <c r="P1717" s="92"/>
      <c r="Q1717" s="92"/>
      <c r="R1717" s="92"/>
      <c r="S1717" s="92"/>
      <c r="T1717" s="92"/>
    </row>
    <row r="1718" spans="1:20" s="15" customFormat="1" ht="14.25">
      <c r="A1718" s="14"/>
      <c r="E1718" s="395"/>
      <c r="F1718" s="10"/>
      <c r="G1718" s="10"/>
      <c r="H1718" s="10"/>
      <c r="I1718" s="10"/>
      <c r="J1718" s="62"/>
      <c r="K1718" s="62"/>
      <c r="L1718" s="72"/>
      <c r="M1718" s="92"/>
      <c r="N1718" s="92"/>
      <c r="O1718" s="92"/>
      <c r="P1718" s="92"/>
      <c r="Q1718" s="92"/>
      <c r="R1718" s="92"/>
      <c r="S1718" s="92"/>
      <c r="T1718" s="92"/>
    </row>
    <row r="1719" spans="1:20" s="15" customFormat="1" ht="14.25">
      <c r="A1719" s="14"/>
      <c r="E1719" s="395"/>
      <c r="F1719" s="10"/>
      <c r="G1719" s="10"/>
      <c r="H1719" s="10"/>
      <c r="I1719" s="10"/>
      <c r="J1719" s="62"/>
      <c r="K1719" s="62"/>
      <c r="L1719" s="72"/>
      <c r="M1719" s="92"/>
      <c r="N1719" s="92"/>
      <c r="O1719" s="92"/>
      <c r="P1719" s="92"/>
      <c r="Q1719" s="92"/>
      <c r="R1719" s="92"/>
      <c r="S1719" s="92"/>
      <c r="T1719" s="92"/>
    </row>
    <row r="1720" spans="1:20" s="15" customFormat="1" ht="14.25">
      <c r="A1720" s="14"/>
      <c r="E1720" s="395"/>
      <c r="F1720" s="10"/>
      <c r="G1720" s="10"/>
      <c r="H1720" s="10"/>
      <c r="I1720" s="10"/>
      <c r="J1720" s="62"/>
      <c r="K1720" s="62"/>
      <c r="L1720" s="72"/>
      <c r="M1720" s="92"/>
      <c r="N1720" s="92"/>
      <c r="O1720" s="92"/>
      <c r="P1720" s="92"/>
      <c r="Q1720" s="92"/>
      <c r="R1720" s="92"/>
      <c r="S1720" s="92"/>
      <c r="T1720" s="92"/>
    </row>
    <row r="1721" spans="1:20" s="15" customFormat="1" ht="14.25">
      <c r="A1721" s="14"/>
      <c r="E1721" s="395"/>
      <c r="F1721" s="10"/>
      <c r="G1721" s="10"/>
      <c r="H1721" s="10"/>
      <c r="I1721" s="10"/>
      <c r="J1721" s="62"/>
      <c r="K1721" s="62"/>
      <c r="L1721" s="72"/>
      <c r="M1721" s="92"/>
      <c r="N1721" s="92"/>
      <c r="O1721" s="92"/>
      <c r="P1721" s="92"/>
      <c r="Q1721" s="92"/>
      <c r="R1721" s="92"/>
      <c r="S1721" s="92"/>
      <c r="T1721" s="92"/>
    </row>
    <row r="1722" spans="1:20" s="15" customFormat="1" ht="14.25">
      <c r="A1722" s="14"/>
      <c r="E1722" s="395"/>
      <c r="F1722" s="10"/>
      <c r="G1722" s="10"/>
      <c r="H1722" s="10"/>
      <c r="I1722" s="10"/>
      <c r="J1722" s="62"/>
      <c r="K1722" s="62"/>
      <c r="L1722" s="72"/>
      <c r="M1722" s="92"/>
      <c r="N1722" s="92"/>
      <c r="O1722" s="92"/>
      <c r="P1722" s="92"/>
      <c r="Q1722" s="92"/>
      <c r="R1722" s="92"/>
      <c r="S1722" s="92"/>
      <c r="T1722" s="92"/>
    </row>
    <row r="1723" spans="1:20" s="15" customFormat="1" ht="14.25">
      <c r="A1723" s="14"/>
      <c r="E1723" s="395"/>
      <c r="F1723" s="10"/>
      <c r="G1723" s="10"/>
      <c r="H1723" s="10"/>
      <c r="I1723" s="10"/>
      <c r="J1723" s="62"/>
      <c r="K1723" s="62"/>
      <c r="L1723" s="72"/>
      <c r="M1723" s="92"/>
      <c r="N1723" s="92"/>
      <c r="O1723" s="92"/>
      <c r="P1723" s="92"/>
      <c r="Q1723" s="92"/>
      <c r="R1723" s="92"/>
      <c r="S1723" s="92"/>
      <c r="T1723" s="92"/>
    </row>
    <row r="1724" spans="1:20" s="15" customFormat="1" ht="14.25">
      <c r="A1724" s="14"/>
      <c r="E1724" s="395"/>
      <c r="F1724" s="10"/>
      <c r="G1724" s="10"/>
      <c r="H1724" s="10"/>
      <c r="I1724" s="10"/>
      <c r="J1724" s="62"/>
      <c r="K1724" s="62"/>
      <c r="L1724" s="72"/>
      <c r="M1724" s="92"/>
      <c r="N1724" s="92"/>
      <c r="O1724" s="92"/>
      <c r="P1724" s="92"/>
      <c r="Q1724" s="92"/>
      <c r="R1724" s="92"/>
      <c r="S1724" s="92"/>
      <c r="T1724" s="92"/>
    </row>
    <row r="1725" spans="1:20" s="15" customFormat="1" ht="14.25">
      <c r="A1725" s="14"/>
      <c r="E1725" s="395"/>
      <c r="F1725" s="10"/>
      <c r="G1725" s="10"/>
      <c r="H1725" s="10"/>
      <c r="I1725" s="10"/>
      <c r="J1725" s="62"/>
      <c r="K1725" s="62"/>
      <c r="L1725" s="72"/>
      <c r="M1725" s="92"/>
      <c r="N1725" s="92"/>
      <c r="O1725" s="92"/>
      <c r="P1725" s="92"/>
      <c r="Q1725" s="92"/>
      <c r="R1725" s="92"/>
      <c r="S1725" s="92"/>
      <c r="T1725" s="92"/>
    </row>
    <row r="1726" spans="1:20" s="15" customFormat="1" ht="14.25">
      <c r="A1726" s="14"/>
      <c r="E1726" s="395"/>
      <c r="F1726" s="10"/>
      <c r="G1726" s="10"/>
      <c r="H1726" s="10"/>
      <c r="I1726" s="10"/>
      <c r="J1726" s="62"/>
      <c r="K1726" s="62"/>
      <c r="L1726" s="72"/>
      <c r="M1726" s="92"/>
      <c r="N1726" s="92"/>
      <c r="O1726" s="92"/>
      <c r="P1726" s="92"/>
      <c r="Q1726" s="92"/>
      <c r="R1726" s="92"/>
      <c r="S1726" s="92"/>
      <c r="T1726" s="92"/>
    </row>
    <row r="1727" spans="1:20" s="15" customFormat="1" ht="14.25">
      <c r="A1727" s="14"/>
      <c r="E1727" s="395"/>
      <c r="F1727" s="10"/>
      <c r="G1727" s="10"/>
      <c r="H1727" s="10"/>
      <c r="I1727" s="10"/>
      <c r="J1727" s="62"/>
      <c r="K1727" s="62"/>
      <c r="L1727" s="72"/>
      <c r="M1727" s="92"/>
      <c r="N1727" s="92"/>
      <c r="O1727" s="92"/>
      <c r="P1727" s="92"/>
      <c r="Q1727" s="92"/>
      <c r="R1727" s="92"/>
      <c r="S1727" s="92"/>
      <c r="T1727" s="92"/>
    </row>
    <row r="1728" spans="1:20" s="15" customFormat="1" ht="14.25">
      <c r="A1728" s="14"/>
      <c r="E1728" s="395"/>
      <c r="F1728" s="10"/>
      <c r="G1728" s="10"/>
      <c r="H1728" s="10"/>
      <c r="I1728" s="10"/>
      <c r="J1728" s="62"/>
      <c r="K1728" s="62"/>
      <c r="L1728" s="72"/>
      <c r="M1728" s="92"/>
      <c r="N1728" s="92"/>
      <c r="O1728" s="92"/>
      <c r="P1728" s="92"/>
      <c r="Q1728" s="92"/>
      <c r="R1728" s="92"/>
      <c r="S1728" s="92"/>
      <c r="T1728" s="92"/>
    </row>
    <row r="1729" spans="1:20" s="15" customFormat="1" ht="14.25">
      <c r="A1729" s="14"/>
      <c r="E1729" s="395"/>
      <c r="F1729" s="10"/>
      <c r="G1729" s="10"/>
      <c r="H1729" s="10"/>
      <c r="I1729" s="10"/>
      <c r="J1729" s="62"/>
      <c r="K1729" s="62"/>
      <c r="L1729" s="72"/>
      <c r="M1729" s="92"/>
      <c r="N1729" s="92"/>
      <c r="O1729" s="92"/>
      <c r="P1729" s="92"/>
      <c r="Q1729" s="92"/>
      <c r="R1729" s="92"/>
      <c r="S1729" s="92"/>
      <c r="T1729" s="92"/>
    </row>
    <row r="1730" spans="1:20" s="15" customFormat="1" ht="14.25">
      <c r="A1730" s="14"/>
      <c r="E1730" s="395"/>
      <c r="F1730" s="10"/>
      <c r="G1730" s="10"/>
      <c r="H1730" s="10"/>
      <c r="I1730" s="10"/>
      <c r="J1730" s="62"/>
      <c r="K1730" s="62"/>
      <c r="L1730" s="72"/>
      <c r="M1730" s="92"/>
      <c r="N1730" s="92"/>
      <c r="O1730" s="92"/>
      <c r="P1730" s="92"/>
      <c r="Q1730" s="92"/>
      <c r="R1730" s="92"/>
      <c r="S1730" s="92"/>
      <c r="T1730" s="92"/>
    </row>
    <row r="1731" spans="1:20" s="15" customFormat="1" ht="14.25">
      <c r="A1731" s="14"/>
      <c r="E1731" s="395"/>
      <c r="F1731" s="10"/>
      <c r="G1731" s="10"/>
      <c r="H1731" s="10"/>
      <c r="I1731" s="10"/>
      <c r="J1731" s="62"/>
      <c r="K1731" s="62"/>
      <c r="L1731" s="72"/>
      <c r="M1731" s="92"/>
      <c r="N1731" s="92"/>
      <c r="O1731" s="92"/>
      <c r="P1731" s="92"/>
      <c r="Q1731" s="92"/>
      <c r="R1731" s="92"/>
      <c r="S1731" s="92"/>
      <c r="T1731" s="92"/>
    </row>
    <row r="1732" spans="1:20" s="15" customFormat="1" ht="14.25">
      <c r="A1732" s="14"/>
      <c r="E1732" s="395"/>
      <c r="F1732" s="10"/>
      <c r="G1732" s="10"/>
      <c r="H1732" s="10"/>
      <c r="I1732" s="10"/>
      <c r="J1732" s="62"/>
      <c r="K1732" s="62"/>
      <c r="L1732" s="72"/>
      <c r="M1732" s="92"/>
      <c r="N1732" s="92"/>
      <c r="O1732" s="92"/>
      <c r="P1732" s="92"/>
      <c r="Q1732" s="92"/>
      <c r="R1732" s="92"/>
      <c r="S1732" s="92"/>
      <c r="T1732" s="92"/>
    </row>
    <row r="1733" spans="1:20" s="15" customFormat="1" ht="14.25">
      <c r="A1733" s="14"/>
      <c r="E1733" s="395"/>
      <c r="F1733" s="10"/>
      <c r="G1733" s="10"/>
      <c r="H1733" s="10"/>
      <c r="I1733" s="10"/>
      <c r="J1733" s="62"/>
      <c r="K1733" s="62"/>
      <c r="L1733" s="72"/>
      <c r="M1733" s="92"/>
      <c r="N1733" s="92"/>
      <c r="O1733" s="92"/>
      <c r="P1733" s="92"/>
      <c r="Q1733" s="92"/>
      <c r="R1733" s="92"/>
      <c r="S1733" s="92"/>
      <c r="T1733" s="92"/>
    </row>
    <row r="1734" spans="1:20" s="15" customFormat="1" ht="14.25">
      <c r="A1734" s="14"/>
      <c r="E1734" s="395"/>
      <c r="F1734" s="10"/>
      <c r="G1734" s="10"/>
      <c r="H1734" s="10"/>
      <c r="I1734" s="10"/>
      <c r="J1734" s="62"/>
      <c r="K1734" s="62"/>
      <c r="L1734" s="72"/>
      <c r="M1734" s="92"/>
      <c r="N1734" s="92"/>
      <c r="O1734" s="92"/>
      <c r="P1734" s="92"/>
      <c r="Q1734" s="92"/>
      <c r="R1734" s="92"/>
      <c r="S1734" s="92"/>
      <c r="T1734" s="92"/>
    </row>
    <row r="1735" spans="1:20" s="15" customFormat="1" ht="14.25">
      <c r="A1735" s="14"/>
      <c r="E1735" s="395"/>
      <c r="F1735" s="10"/>
      <c r="G1735" s="10"/>
      <c r="H1735" s="10"/>
      <c r="I1735" s="10"/>
      <c r="J1735" s="62"/>
      <c r="K1735" s="62"/>
      <c r="L1735" s="72"/>
      <c r="M1735" s="92"/>
      <c r="N1735" s="92"/>
      <c r="O1735" s="92"/>
      <c r="P1735" s="92"/>
      <c r="Q1735" s="92"/>
      <c r="R1735" s="92"/>
      <c r="S1735" s="92"/>
      <c r="T1735" s="92"/>
    </row>
    <row r="1736" spans="1:20" s="15" customFormat="1" ht="14.25">
      <c r="A1736" s="14"/>
      <c r="E1736" s="395"/>
      <c r="F1736" s="10"/>
      <c r="G1736" s="10"/>
      <c r="H1736" s="10"/>
      <c r="I1736" s="10"/>
      <c r="J1736" s="62"/>
      <c r="K1736" s="62"/>
      <c r="L1736" s="72"/>
      <c r="M1736" s="92"/>
      <c r="N1736" s="92"/>
      <c r="O1736" s="92"/>
      <c r="P1736" s="92"/>
      <c r="Q1736" s="92"/>
      <c r="R1736" s="92"/>
      <c r="S1736" s="92"/>
      <c r="T1736" s="92"/>
    </row>
    <row r="1737" spans="1:20" s="15" customFormat="1" ht="14.25">
      <c r="A1737" s="14"/>
      <c r="E1737" s="395"/>
      <c r="F1737" s="10"/>
      <c r="G1737" s="10"/>
      <c r="H1737" s="10"/>
      <c r="I1737" s="10"/>
      <c r="J1737" s="62"/>
      <c r="K1737" s="62"/>
      <c r="L1737" s="72"/>
      <c r="M1737" s="92"/>
      <c r="N1737" s="92"/>
      <c r="O1737" s="92"/>
      <c r="P1737" s="92"/>
      <c r="Q1737" s="92"/>
      <c r="R1737" s="92"/>
      <c r="S1737" s="92"/>
      <c r="T1737" s="92"/>
    </row>
    <row r="1738" spans="1:20" s="15" customFormat="1" ht="14.25">
      <c r="A1738" s="14"/>
      <c r="E1738" s="395"/>
      <c r="F1738" s="10"/>
      <c r="G1738" s="10"/>
      <c r="H1738" s="10"/>
      <c r="I1738" s="10"/>
      <c r="J1738" s="62"/>
      <c r="K1738" s="62"/>
      <c r="L1738" s="72"/>
      <c r="M1738" s="92"/>
      <c r="N1738" s="92"/>
      <c r="O1738" s="92"/>
      <c r="P1738" s="92"/>
      <c r="Q1738" s="92"/>
      <c r="R1738" s="92"/>
      <c r="S1738" s="92"/>
      <c r="T1738" s="92"/>
    </row>
    <row r="1739" spans="1:20" s="15" customFormat="1" ht="14.25">
      <c r="A1739" s="14"/>
      <c r="E1739" s="395"/>
      <c r="F1739" s="10"/>
      <c r="G1739" s="10"/>
      <c r="H1739" s="10"/>
      <c r="I1739" s="10"/>
      <c r="J1739" s="62"/>
      <c r="K1739" s="62"/>
      <c r="L1739" s="72"/>
      <c r="M1739" s="92"/>
      <c r="N1739" s="92"/>
      <c r="O1739" s="92"/>
      <c r="P1739" s="92"/>
      <c r="Q1739" s="92"/>
      <c r="R1739" s="92"/>
      <c r="S1739" s="92"/>
      <c r="T1739" s="92"/>
    </row>
    <row r="1740" spans="1:20" s="15" customFormat="1" ht="14.25">
      <c r="A1740" s="14"/>
      <c r="E1740" s="395"/>
      <c r="F1740" s="10"/>
      <c r="G1740" s="10"/>
      <c r="H1740" s="10"/>
      <c r="I1740" s="10"/>
      <c r="J1740" s="62"/>
      <c r="K1740" s="62"/>
      <c r="L1740" s="72"/>
      <c r="M1740" s="92"/>
      <c r="N1740" s="92"/>
      <c r="O1740" s="92"/>
      <c r="P1740" s="92"/>
      <c r="Q1740" s="92"/>
      <c r="R1740" s="92"/>
      <c r="S1740" s="92"/>
      <c r="T1740" s="92"/>
    </row>
    <row r="1741" spans="1:20" s="15" customFormat="1" ht="14.25">
      <c r="A1741" s="14"/>
      <c r="E1741" s="395"/>
      <c r="F1741" s="10"/>
      <c r="G1741" s="10"/>
      <c r="H1741" s="10"/>
      <c r="I1741" s="10"/>
      <c r="J1741" s="62"/>
      <c r="K1741" s="62"/>
      <c r="L1741" s="72"/>
      <c r="M1741" s="92"/>
      <c r="N1741" s="92"/>
      <c r="O1741" s="92"/>
      <c r="P1741" s="92"/>
      <c r="Q1741" s="92"/>
      <c r="R1741" s="92"/>
      <c r="S1741" s="92"/>
      <c r="T1741" s="92"/>
    </row>
    <row r="1742" spans="1:20" s="15" customFormat="1" ht="14.25">
      <c r="A1742" s="14"/>
      <c r="E1742" s="395"/>
      <c r="F1742" s="10"/>
      <c r="G1742" s="10"/>
      <c r="H1742" s="10"/>
      <c r="I1742" s="10"/>
      <c r="J1742" s="62"/>
      <c r="K1742" s="62"/>
      <c r="L1742" s="72"/>
      <c r="M1742" s="92"/>
      <c r="N1742" s="92"/>
      <c r="O1742" s="92"/>
      <c r="P1742" s="92"/>
      <c r="Q1742" s="92"/>
      <c r="R1742" s="92"/>
      <c r="S1742" s="92"/>
      <c r="T1742" s="92"/>
    </row>
    <row r="1743" spans="1:20" s="15" customFormat="1" ht="14.25">
      <c r="A1743" s="14"/>
      <c r="E1743" s="395"/>
      <c r="F1743" s="10"/>
      <c r="G1743" s="10"/>
      <c r="H1743" s="10"/>
      <c r="I1743" s="10"/>
      <c r="J1743" s="62"/>
      <c r="K1743" s="62"/>
      <c r="L1743" s="72"/>
      <c r="M1743" s="92"/>
      <c r="N1743" s="92"/>
      <c r="O1743" s="92"/>
      <c r="P1743" s="92"/>
      <c r="Q1743" s="92"/>
      <c r="R1743" s="92"/>
      <c r="S1743" s="92"/>
      <c r="T1743" s="92"/>
    </row>
    <row r="1744" spans="1:20" s="15" customFormat="1" ht="14.25">
      <c r="A1744" s="14"/>
      <c r="E1744" s="395"/>
      <c r="F1744" s="10"/>
      <c r="G1744" s="10"/>
      <c r="H1744" s="10"/>
      <c r="I1744" s="10"/>
      <c r="J1744" s="62"/>
      <c r="K1744" s="62"/>
      <c r="L1744" s="72"/>
      <c r="M1744" s="92"/>
      <c r="N1744" s="92"/>
      <c r="O1744" s="92"/>
      <c r="P1744" s="92"/>
      <c r="Q1744" s="92"/>
      <c r="R1744" s="92"/>
      <c r="S1744" s="92"/>
      <c r="T1744" s="92"/>
    </row>
    <row r="1745" spans="1:20" s="15" customFormat="1" ht="14.25">
      <c r="A1745" s="14"/>
      <c r="E1745" s="395"/>
      <c r="F1745" s="10"/>
      <c r="G1745" s="10"/>
      <c r="H1745" s="10"/>
      <c r="I1745" s="10"/>
      <c r="J1745" s="62"/>
      <c r="K1745" s="62"/>
      <c r="L1745" s="72"/>
      <c r="M1745" s="92"/>
      <c r="N1745" s="92"/>
      <c r="O1745" s="92"/>
      <c r="P1745" s="92"/>
      <c r="Q1745" s="92"/>
      <c r="R1745" s="92"/>
      <c r="S1745" s="92"/>
      <c r="T1745" s="92"/>
    </row>
    <row r="1746" spans="1:20" s="15" customFormat="1" ht="14.25">
      <c r="A1746" s="14"/>
      <c r="E1746" s="395"/>
      <c r="F1746" s="10"/>
      <c r="G1746" s="10"/>
      <c r="H1746" s="10"/>
      <c r="I1746" s="10"/>
      <c r="J1746" s="62"/>
      <c r="K1746" s="62"/>
      <c r="L1746" s="72"/>
      <c r="M1746" s="92"/>
      <c r="N1746" s="92"/>
      <c r="O1746" s="92"/>
      <c r="P1746" s="92"/>
      <c r="Q1746" s="92"/>
      <c r="R1746" s="92"/>
      <c r="S1746" s="92"/>
      <c r="T1746" s="92"/>
    </row>
    <row r="1747" spans="1:20" s="15" customFormat="1" ht="14.25">
      <c r="A1747" s="14"/>
      <c r="E1747" s="395"/>
      <c r="F1747" s="10"/>
      <c r="G1747" s="10"/>
      <c r="H1747" s="10"/>
      <c r="I1747" s="10"/>
      <c r="J1747" s="62"/>
      <c r="K1747" s="62"/>
      <c r="L1747" s="72"/>
      <c r="M1747" s="92"/>
      <c r="N1747" s="92"/>
      <c r="O1747" s="92"/>
      <c r="P1747" s="92"/>
      <c r="Q1747" s="92"/>
      <c r="R1747" s="92"/>
      <c r="S1747" s="92"/>
      <c r="T1747" s="92"/>
    </row>
    <row r="1748" spans="1:20" s="15" customFormat="1" ht="14.25">
      <c r="A1748" s="14"/>
      <c r="E1748" s="395"/>
      <c r="F1748" s="10"/>
      <c r="G1748" s="10"/>
      <c r="H1748" s="10"/>
      <c r="I1748" s="10"/>
      <c r="J1748" s="62"/>
      <c r="K1748" s="62"/>
      <c r="L1748" s="72"/>
      <c r="M1748" s="92"/>
      <c r="N1748" s="92"/>
      <c r="O1748" s="92"/>
      <c r="P1748" s="92"/>
      <c r="Q1748" s="92"/>
      <c r="R1748" s="92"/>
      <c r="S1748" s="92"/>
      <c r="T1748" s="92"/>
    </row>
    <row r="1749" spans="1:20" s="15" customFormat="1" ht="14.25">
      <c r="A1749" s="14"/>
      <c r="E1749" s="395"/>
      <c r="F1749" s="10"/>
      <c r="G1749" s="10"/>
      <c r="H1749" s="10"/>
      <c r="I1749" s="10"/>
      <c r="J1749" s="62"/>
      <c r="K1749" s="62"/>
      <c r="L1749" s="72"/>
      <c r="M1749" s="92"/>
      <c r="N1749" s="92"/>
      <c r="O1749" s="92"/>
      <c r="P1749" s="92"/>
      <c r="Q1749" s="92"/>
      <c r="R1749" s="92"/>
      <c r="S1749" s="92"/>
      <c r="T1749" s="92"/>
    </row>
    <row r="1750" spans="1:20" s="15" customFormat="1" ht="14.25">
      <c r="A1750" s="14"/>
      <c r="E1750" s="395"/>
      <c r="F1750" s="10"/>
      <c r="G1750" s="10"/>
      <c r="H1750" s="10"/>
      <c r="I1750" s="10"/>
      <c r="J1750" s="62"/>
      <c r="K1750" s="62"/>
      <c r="L1750" s="72"/>
      <c r="M1750" s="92"/>
      <c r="N1750" s="92"/>
      <c r="O1750" s="92"/>
      <c r="P1750" s="92"/>
      <c r="Q1750" s="92"/>
      <c r="R1750" s="92"/>
      <c r="S1750" s="92"/>
      <c r="T1750" s="92"/>
    </row>
    <row r="1751" spans="1:20" s="15" customFormat="1" ht="14.25">
      <c r="A1751" s="14"/>
      <c r="E1751" s="395"/>
      <c r="F1751" s="10"/>
      <c r="G1751" s="10"/>
      <c r="H1751" s="10"/>
      <c r="I1751" s="10"/>
      <c r="J1751" s="62"/>
      <c r="K1751" s="62"/>
      <c r="L1751" s="72"/>
      <c r="M1751" s="92"/>
      <c r="N1751" s="92"/>
      <c r="O1751" s="92"/>
      <c r="P1751" s="92"/>
      <c r="Q1751" s="92"/>
      <c r="R1751" s="92"/>
      <c r="S1751" s="92"/>
      <c r="T1751" s="92"/>
    </row>
    <row r="1752" spans="1:20" s="15" customFormat="1" ht="14.25">
      <c r="A1752" s="14"/>
      <c r="E1752" s="395"/>
      <c r="F1752" s="10"/>
      <c r="G1752" s="10"/>
      <c r="H1752" s="10"/>
      <c r="I1752" s="10"/>
      <c r="J1752" s="62"/>
      <c r="K1752" s="62"/>
      <c r="L1752" s="72"/>
      <c r="M1752" s="92"/>
      <c r="N1752" s="92"/>
      <c r="O1752" s="92"/>
      <c r="P1752" s="92"/>
      <c r="Q1752" s="92"/>
      <c r="R1752" s="92"/>
      <c r="S1752" s="92"/>
      <c r="T1752" s="92"/>
    </row>
    <row r="1753" spans="1:20" s="15" customFormat="1" ht="14.25">
      <c r="A1753" s="14"/>
      <c r="E1753" s="395"/>
      <c r="F1753" s="10"/>
      <c r="G1753" s="10"/>
      <c r="H1753" s="10"/>
      <c r="I1753" s="10"/>
      <c r="J1753" s="62"/>
      <c r="K1753" s="62"/>
      <c r="L1753" s="72"/>
      <c r="M1753" s="92"/>
      <c r="N1753" s="92"/>
      <c r="O1753" s="92"/>
      <c r="P1753" s="92"/>
      <c r="Q1753" s="92"/>
      <c r="R1753" s="92"/>
      <c r="S1753" s="92"/>
      <c r="T1753" s="92"/>
    </row>
    <row r="1754" spans="1:20" s="15" customFormat="1" ht="14.25">
      <c r="A1754" s="14"/>
      <c r="E1754" s="395"/>
      <c r="F1754" s="10"/>
      <c r="G1754" s="10"/>
      <c r="H1754" s="10"/>
      <c r="I1754" s="10"/>
      <c r="J1754" s="62"/>
      <c r="K1754" s="62"/>
      <c r="L1754" s="72"/>
      <c r="M1754" s="92"/>
      <c r="N1754" s="92"/>
      <c r="O1754" s="92"/>
      <c r="P1754" s="92"/>
      <c r="Q1754" s="92"/>
      <c r="R1754" s="92"/>
      <c r="S1754" s="92"/>
      <c r="T1754" s="92"/>
    </row>
    <row r="1755" spans="1:20" s="15" customFormat="1" ht="14.25">
      <c r="A1755" s="14"/>
      <c r="E1755" s="395"/>
      <c r="F1755" s="10"/>
      <c r="G1755" s="10"/>
      <c r="H1755" s="10"/>
      <c r="I1755" s="10"/>
      <c r="J1755" s="62"/>
      <c r="K1755" s="62"/>
      <c r="L1755" s="72"/>
      <c r="M1755" s="92"/>
      <c r="N1755" s="92"/>
      <c r="O1755" s="92"/>
      <c r="P1755" s="92"/>
      <c r="Q1755" s="92"/>
      <c r="R1755" s="92"/>
      <c r="S1755" s="92"/>
      <c r="T1755" s="92"/>
    </row>
    <row r="1756" spans="1:20" s="15" customFormat="1" ht="14.25">
      <c r="A1756" s="14"/>
      <c r="E1756" s="395"/>
      <c r="F1756" s="10"/>
      <c r="G1756" s="10"/>
      <c r="H1756" s="10"/>
      <c r="I1756" s="10"/>
      <c r="J1756" s="62"/>
      <c r="K1756" s="62"/>
      <c r="L1756" s="72"/>
      <c r="M1756" s="92"/>
      <c r="N1756" s="92"/>
      <c r="O1756" s="92"/>
      <c r="P1756" s="92"/>
      <c r="Q1756" s="92"/>
      <c r="R1756" s="92"/>
      <c r="S1756" s="92"/>
      <c r="T1756" s="92"/>
    </row>
    <row r="1757" spans="1:20" s="15" customFormat="1" ht="14.25">
      <c r="A1757" s="14"/>
      <c r="E1757" s="395"/>
      <c r="F1757" s="10"/>
      <c r="G1757" s="10"/>
      <c r="H1757" s="10"/>
      <c r="I1757" s="10"/>
      <c r="J1757" s="62"/>
      <c r="K1757" s="62"/>
      <c r="L1757" s="72"/>
      <c r="M1757" s="92"/>
      <c r="N1757" s="92"/>
      <c r="O1757" s="92"/>
      <c r="P1757" s="92"/>
      <c r="Q1757" s="92"/>
      <c r="R1757" s="92"/>
      <c r="S1757" s="92"/>
      <c r="T1757" s="92"/>
    </row>
    <row r="1758" spans="1:20" s="15" customFormat="1" ht="14.25">
      <c r="A1758" s="14"/>
      <c r="E1758" s="395"/>
      <c r="F1758" s="10"/>
      <c r="G1758" s="10"/>
      <c r="H1758" s="10"/>
      <c r="I1758" s="10"/>
      <c r="J1758" s="62"/>
      <c r="K1758" s="62"/>
      <c r="L1758" s="72"/>
      <c r="M1758" s="92"/>
      <c r="N1758" s="92"/>
      <c r="O1758" s="92"/>
      <c r="P1758" s="92"/>
      <c r="Q1758" s="92"/>
      <c r="R1758" s="92"/>
      <c r="S1758" s="92"/>
      <c r="T1758" s="92"/>
    </row>
    <row r="1759" spans="1:20" s="15" customFormat="1" ht="14.25">
      <c r="A1759" s="14"/>
      <c r="E1759" s="395"/>
      <c r="F1759" s="10"/>
      <c r="G1759" s="10"/>
      <c r="H1759" s="10"/>
      <c r="I1759" s="10"/>
      <c r="J1759" s="62"/>
      <c r="K1759" s="62"/>
      <c r="L1759" s="72"/>
      <c r="M1759" s="92"/>
      <c r="N1759" s="92"/>
      <c r="O1759" s="92"/>
      <c r="P1759" s="92"/>
      <c r="Q1759" s="92"/>
      <c r="R1759" s="92"/>
      <c r="S1759" s="92"/>
      <c r="T1759" s="92"/>
    </row>
    <row r="1760" spans="1:20" s="15" customFormat="1" ht="14.25">
      <c r="A1760" s="14"/>
      <c r="E1760" s="395"/>
      <c r="F1760" s="10"/>
      <c r="G1760" s="10"/>
      <c r="H1760" s="10"/>
      <c r="I1760" s="10"/>
      <c r="J1760" s="62"/>
      <c r="K1760" s="62"/>
      <c r="L1760" s="72"/>
      <c r="M1760" s="92"/>
      <c r="N1760" s="92"/>
      <c r="O1760" s="92"/>
      <c r="P1760" s="92"/>
      <c r="Q1760" s="92"/>
      <c r="R1760" s="92"/>
      <c r="S1760" s="92"/>
      <c r="T1760" s="92"/>
    </row>
    <row r="1761" spans="1:20" s="15" customFormat="1" ht="14.25">
      <c r="A1761" s="14"/>
      <c r="E1761" s="395"/>
      <c r="F1761" s="10"/>
      <c r="G1761" s="10"/>
      <c r="H1761" s="10"/>
      <c r="I1761" s="10"/>
      <c r="J1761" s="62"/>
      <c r="K1761" s="62"/>
      <c r="L1761" s="72"/>
      <c r="M1761" s="92"/>
      <c r="N1761" s="92"/>
      <c r="O1761" s="92"/>
      <c r="P1761" s="92"/>
      <c r="Q1761" s="92"/>
      <c r="R1761" s="92"/>
      <c r="S1761" s="92"/>
      <c r="T1761" s="92"/>
    </row>
    <row r="1762" spans="1:20" s="15" customFormat="1" ht="14.25">
      <c r="A1762" s="14"/>
      <c r="E1762" s="395"/>
      <c r="F1762" s="10"/>
      <c r="G1762" s="10"/>
      <c r="H1762" s="10"/>
      <c r="I1762" s="10"/>
      <c r="J1762" s="62"/>
      <c r="K1762" s="62"/>
      <c r="L1762" s="72"/>
      <c r="M1762" s="92"/>
      <c r="N1762" s="92"/>
      <c r="O1762" s="92"/>
      <c r="P1762" s="92"/>
      <c r="Q1762" s="92"/>
      <c r="R1762" s="92"/>
      <c r="S1762" s="92"/>
      <c r="T1762" s="92"/>
    </row>
    <row r="1763" spans="1:20" s="15" customFormat="1" ht="14.25">
      <c r="A1763" s="14"/>
      <c r="E1763" s="395"/>
      <c r="F1763" s="10"/>
      <c r="G1763" s="10"/>
      <c r="H1763" s="10"/>
      <c r="I1763" s="10"/>
      <c r="J1763" s="62"/>
      <c r="K1763" s="62"/>
      <c r="L1763" s="72"/>
      <c r="M1763" s="92"/>
      <c r="N1763" s="92"/>
      <c r="O1763" s="92"/>
      <c r="P1763" s="92"/>
      <c r="Q1763" s="92"/>
      <c r="R1763" s="92"/>
      <c r="S1763" s="92"/>
      <c r="T1763" s="92"/>
    </row>
    <row r="1764" spans="1:20" s="15" customFormat="1" ht="14.25">
      <c r="A1764" s="14"/>
      <c r="E1764" s="395"/>
      <c r="F1764" s="10"/>
      <c r="G1764" s="10"/>
      <c r="H1764" s="10"/>
      <c r="I1764" s="10"/>
      <c r="J1764" s="62"/>
      <c r="K1764" s="62"/>
      <c r="L1764" s="72"/>
      <c r="M1764" s="92"/>
      <c r="N1764" s="92"/>
      <c r="O1764" s="92"/>
      <c r="P1764" s="92"/>
      <c r="Q1764" s="92"/>
      <c r="R1764" s="92"/>
      <c r="S1764" s="92"/>
      <c r="T1764" s="92"/>
    </row>
    <row r="1765" spans="1:20" s="15" customFormat="1" ht="14.25">
      <c r="A1765" s="14"/>
      <c r="E1765" s="395"/>
      <c r="F1765" s="10"/>
      <c r="G1765" s="10"/>
      <c r="H1765" s="10"/>
      <c r="I1765" s="10"/>
      <c r="J1765" s="62"/>
      <c r="K1765" s="62"/>
      <c r="L1765" s="72"/>
      <c r="M1765" s="92"/>
      <c r="N1765" s="92"/>
      <c r="O1765" s="92"/>
      <c r="P1765" s="92"/>
      <c r="Q1765" s="92"/>
      <c r="R1765" s="92"/>
      <c r="S1765" s="92"/>
      <c r="T1765" s="92"/>
    </row>
    <row r="1766" spans="1:20" s="15" customFormat="1" ht="14.25">
      <c r="A1766" s="14"/>
      <c r="E1766" s="395"/>
      <c r="F1766" s="10"/>
      <c r="G1766" s="10"/>
      <c r="H1766" s="10"/>
      <c r="I1766" s="10"/>
      <c r="J1766" s="62"/>
      <c r="K1766" s="62"/>
      <c r="L1766" s="72"/>
      <c r="M1766" s="92"/>
      <c r="N1766" s="92"/>
      <c r="O1766" s="92"/>
      <c r="P1766" s="92"/>
      <c r="Q1766" s="92"/>
      <c r="R1766" s="92"/>
      <c r="S1766" s="92"/>
      <c r="T1766" s="92"/>
    </row>
    <row r="1767" spans="1:20" s="15" customFormat="1" ht="14.25">
      <c r="A1767" s="14"/>
      <c r="E1767" s="395"/>
      <c r="F1767" s="10"/>
      <c r="G1767" s="10"/>
      <c r="H1767" s="10"/>
      <c r="I1767" s="10"/>
      <c r="J1767" s="62"/>
      <c r="K1767" s="62"/>
      <c r="L1767" s="72"/>
      <c r="M1767" s="92"/>
      <c r="N1767" s="92"/>
      <c r="O1767" s="92"/>
      <c r="P1767" s="92"/>
      <c r="Q1767" s="92"/>
      <c r="R1767" s="92"/>
      <c r="S1767" s="92"/>
      <c r="T1767" s="92"/>
    </row>
    <row r="1768" spans="1:20" s="15" customFormat="1" ht="14.25">
      <c r="A1768" s="14"/>
      <c r="E1768" s="395"/>
      <c r="F1768" s="10"/>
      <c r="G1768" s="10"/>
      <c r="H1768" s="10"/>
      <c r="I1768" s="10"/>
      <c r="J1768" s="62"/>
      <c r="K1768" s="62"/>
      <c r="L1768" s="72"/>
      <c r="M1768" s="92"/>
      <c r="N1768" s="92"/>
      <c r="O1768" s="92"/>
      <c r="P1768" s="92"/>
      <c r="Q1768" s="92"/>
      <c r="R1768" s="92"/>
      <c r="S1768" s="92"/>
      <c r="T1768" s="92"/>
    </row>
    <row r="1769" spans="1:20" s="15" customFormat="1" ht="14.25">
      <c r="A1769" s="14"/>
      <c r="E1769" s="395"/>
      <c r="F1769" s="10"/>
      <c r="G1769" s="10"/>
      <c r="H1769" s="10"/>
      <c r="I1769" s="10"/>
      <c r="J1769" s="62"/>
      <c r="K1769" s="62"/>
      <c r="L1769" s="72"/>
      <c r="M1769" s="92"/>
      <c r="N1769" s="92"/>
      <c r="O1769" s="92"/>
      <c r="P1769" s="92"/>
      <c r="Q1769" s="92"/>
      <c r="R1769" s="92"/>
      <c r="S1769" s="92"/>
      <c r="T1769" s="92"/>
    </row>
    <row r="1770" spans="1:20" s="15" customFormat="1" ht="14.25">
      <c r="A1770" s="14"/>
      <c r="E1770" s="395"/>
      <c r="F1770" s="10"/>
      <c r="G1770" s="10"/>
      <c r="H1770" s="10"/>
      <c r="I1770" s="10"/>
      <c r="J1770" s="62"/>
      <c r="K1770" s="62"/>
      <c r="L1770" s="72"/>
      <c r="M1770" s="92"/>
      <c r="N1770" s="92"/>
      <c r="O1770" s="92"/>
      <c r="P1770" s="92"/>
      <c r="Q1770" s="92"/>
      <c r="R1770" s="92"/>
      <c r="S1770" s="92"/>
      <c r="T1770" s="92"/>
    </row>
    <row r="1771" spans="1:20" s="15" customFormat="1" ht="14.25">
      <c r="A1771" s="14"/>
      <c r="E1771" s="395"/>
      <c r="F1771" s="10"/>
      <c r="G1771" s="10"/>
      <c r="H1771" s="10"/>
      <c r="I1771" s="10"/>
      <c r="J1771" s="62"/>
      <c r="K1771" s="62"/>
      <c r="L1771" s="72"/>
      <c r="M1771" s="92"/>
      <c r="N1771" s="92"/>
      <c r="O1771" s="92"/>
      <c r="P1771" s="92"/>
      <c r="Q1771" s="92"/>
      <c r="R1771" s="92"/>
      <c r="S1771" s="92"/>
      <c r="T1771" s="92"/>
    </row>
    <row r="1772" spans="1:20" s="15" customFormat="1" ht="14.25">
      <c r="A1772" s="14"/>
      <c r="E1772" s="395"/>
      <c r="F1772" s="10"/>
      <c r="G1772" s="10"/>
      <c r="H1772" s="10"/>
      <c r="I1772" s="10"/>
      <c r="J1772" s="62"/>
      <c r="K1772" s="62"/>
      <c r="L1772" s="72"/>
      <c r="M1772" s="92"/>
      <c r="N1772" s="92"/>
      <c r="O1772" s="92"/>
      <c r="P1772" s="92"/>
      <c r="Q1772" s="92"/>
      <c r="R1772" s="92"/>
      <c r="S1772" s="92"/>
      <c r="T1772" s="92"/>
    </row>
    <row r="1773" spans="1:20" s="15" customFormat="1" ht="14.25">
      <c r="A1773" s="14"/>
      <c r="E1773" s="395"/>
      <c r="F1773" s="10"/>
      <c r="G1773" s="10"/>
      <c r="H1773" s="10"/>
      <c r="I1773" s="10"/>
      <c r="J1773" s="62"/>
      <c r="K1773" s="62"/>
      <c r="L1773" s="72"/>
      <c r="M1773" s="92"/>
      <c r="N1773" s="92"/>
      <c r="O1773" s="92"/>
      <c r="P1773" s="92"/>
      <c r="Q1773" s="92"/>
      <c r="R1773" s="92"/>
      <c r="S1773" s="92"/>
      <c r="T1773" s="92"/>
    </row>
    <row r="1774" spans="1:20" s="15" customFormat="1" ht="14.25">
      <c r="A1774" s="14"/>
      <c r="E1774" s="395"/>
      <c r="F1774" s="10"/>
      <c r="G1774" s="10"/>
      <c r="H1774" s="10"/>
      <c r="I1774" s="10"/>
      <c r="J1774" s="62"/>
      <c r="K1774" s="62"/>
      <c r="L1774" s="72"/>
      <c r="M1774" s="92"/>
      <c r="N1774" s="92"/>
      <c r="O1774" s="92"/>
      <c r="P1774" s="92"/>
      <c r="Q1774" s="92"/>
      <c r="R1774" s="92"/>
      <c r="S1774" s="92"/>
      <c r="T1774" s="92"/>
    </row>
    <row r="1775" spans="1:20" s="15" customFormat="1" ht="14.25">
      <c r="A1775" s="14"/>
      <c r="E1775" s="395"/>
      <c r="F1775" s="10"/>
      <c r="G1775" s="10"/>
      <c r="H1775" s="10"/>
      <c r="I1775" s="10"/>
      <c r="J1775" s="62"/>
      <c r="K1775" s="62"/>
      <c r="L1775" s="72"/>
      <c r="M1775" s="92"/>
      <c r="N1775" s="92"/>
      <c r="O1775" s="92"/>
      <c r="P1775" s="92"/>
      <c r="Q1775" s="92"/>
      <c r="R1775" s="92"/>
      <c r="S1775" s="92"/>
      <c r="T1775" s="92"/>
    </row>
    <row r="1776" spans="1:20" s="15" customFormat="1" ht="14.25">
      <c r="A1776" s="14"/>
      <c r="E1776" s="395"/>
      <c r="F1776" s="10"/>
      <c r="G1776" s="10"/>
      <c r="H1776" s="10"/>
      <c r="I1776" s="10"/>
      <c r="J1776" s="62"/>
      <c r="K1776" s="62"/>
      <c r="L1776" s="72"/>
      <c r="M1776" s="92"/>
      <c r="N1776" s="92"/>
      <c r="O1776" s="92"/>
      <c r="P1776" s="92"/>
      <c r="Q1776" s="92"/>
      <c r="R1776" s="92"/>
      <c r="S1776" s="92"/>
      <c r="T1776" s="92"/>
    </row>
    <row r="1777" spans="1:20" s="15" customFormat="1" ht="14.25">
      <c r="A1777" s="14"/>
      <c r="E1777" s="395"/>
      <c r="F1777" s="10"/>
      <c r="G1777" s="10"/>
      <c r="H1777" s="10"/>
      <c r="I1777" s="10"/>
      <c r="J1777" s="62"/>
      <c r="K1777" s="62"/>
      <c r="L1777" s="72"/>
      <c r="M1777" s="92"/>
      <c r="N1777" s="92"/>
      <c r="O1777" s="92"/>
      <c r="P1777" s="92"/>
      <c r="Q1777" s="92"/>
      <c r="R1777" s="92"/>
      <c r="S1777" s="92"/>
      <c r="T1777" s="92"/>
    </row>
    <row r="1778" spans="1:20" s="15" customFormat="1" ht="14.25">
      <c r="A1778" s="14"/>
      <c r="E1778" s="395"/>
      <c r="F1778" s="10"/>
      <c r="G1778" s="10"/>
      <c r="H1778" s="10"/>
      <c r="I1778" s="10"/>
      <c r="J1778" s="62"/>
      <c r="K1778" s="62"/>
      <c r="L1778" s="72"/>
      <c r="M1778" s="92"/>
      <c r="N1778" s="92"/>
      <c r="O1778" s="92"/>
      <c r="P1778" s="92"/>
      <c r="Q1778" s="92"/>
      <c r="R1778" s="92"/>
      <c r="S1778" s="92"/>
      <c r="T1778" s="92"/>
    </row>
    <row r="1779" spans="1:20" s="15" customFormat="1" ht="14.25">
      <c r="A1779" s="14"/>
      <c r="E1779" s="395"/>
      <c r="F1779" s="10"/>
      <c r="G1779" s="10"/>
      <c r="H1779" s="10"/>
      <c r="I1779" s="10"/>
      <c r="J1779" s="62"/>
      <c r="K1779" s="62"/>
      <c r="L1779" s="72"/>
      <c r="M1779" s="92"/>
      <c r="N1779" s="92"/>
      <c r="O1779" s="92"/>
      <c r="P1779" s="92"/>
      <c r="Q1779" s="92"/>
      <c r="R1779" s="92"/>
      <c r="S1779" s="92"/>
      <c r="T1779" s="92"/>
    </row>
    <row r="1780" spans="1:20" s="15" customFormat="1" ht="14.25">
      <c r="A1780" s="14"/>
      <c r="E1780" s="395"/>
      <c r="F1780" s="10"/>
      <c r="G1780" s="10"/>
      <c r="H1780" s="10"/>
      <c r="I1780" s="10"/>
      <c r="J1780" s="62"/>
      <c r="K1780" s="62"/>
      <c r="L1780" s="72"/>
      <c r="M1780" s="92"/>
      <c r="N1780" s="92"/>
      <c r="O1780" s="92"/>
      <c r="P1780" s="92"/>
      <c r="Q1780" s="92"/>
      <c r="R1780" s="92"/>
      <c r="S1780" s="92"/>
      <c r="T1780" s="92"/>
    </row>
    <row r="1781" spans="1:20" s="15" customFormat="1" ht="14.25">
      <c r="A1781" s="14"/>
      <c r="E1781" s="395"/>
      <c r="F1781" s="10"/>
      <c r="G1781" s="10"/>
      <c r="H1781" s="10"/>
      <c r="I1781" s="10"/>
      <c r="J1781" s="62"/>
      <c r="K1781" s="62"/>
      <c r="L1781" s="72"/>
      <c r="M1781" s="92"/>
      <c r="N1781" s="92"/>
      <c r="O1781" s="92"/>
      <c r="P1781" s="92"/>
      <c r="Q1781" s="92"/>
      <c r="R1781" s="92"/>
      <c r="S1781" s="92"/>
      <c r="T1781" s="92"/>
    </row>
    <row r="1782" spans="1:20" s="15" customFormat="1" ht="14.25">
      <c r="A1782" s="14"/>
      <c r="E1782" s="395"/>
      <c r="F1782" s="10"/>
      <c r="G1782" s="10"/>
      <c r="H1782" s="10"/>
      <c r="I1782" s="10"/>
      <c r="J1782" s="62"/>
      <c r="K1782" s="62"/>
      <c r="L1782" s="72"/>
      <c r="M1782" s="92"/>
      <c r="N1782" s="92"/>
      <c r="O1782" s="92"/>
      <c r="P1782" s="92"/>
      <c r="Q1782" s="92"/>
      <c r="R1782" s="92"/>
      <c r="S1782" s="92"/>
      <c r="T1782" s="92"/>
    </row>
    <row r="1783" spans="1:20" s="15" customFormat="1" ht="14.25">
      <c r="A1783" s="14"/>
      <c r="E1783" s="395"/>
      <c r="F1783" s="10"/>
      <c r="G1783" s="10"/>
      <c r="H1783" s="10"/>
      <c r="I1783" s="10"/>
      <c r="J1783" s="62"/>
      <c r="K1783" s="62"/>
      <c r="L1783" s="72"/>
      <c r="M1783" s="92"/>
      <c r="N1783" s="92"/>
      <c r="O1783" s="92"/>
      <c r="P1783" s="92"/>
      <c r="Q1783" s="92"/>
      <c r="R1783" s="92"/>
      <c r="S1783" s="92"/>
      <c r="T1783" s="92"/>
    </row>
    <row r="1784" spans="1:20" s="15" customFormat="1" ht="14.25">
      <c r="A1784" s="14"/>
      <c r="E1784" s="395"/>
      <c r="F1784" s="10"/>
      <c r="G1784" s="10"/>
      <c r="H1784" s="10"/>
      <c r="I1784" s="10"/>
      <c r="J1784" s="62"/>
      <c r="K1784" s="62"/>
      <c r="L1784" s="72"/>
      <c r="M1784" s="92"/>
      <c r="N1784" s="92"/>
      <c r="O1784" s="92"/>
      <c r="P1784" s="92"/>
      <c r="Q1784" s="92"/>
      <c r="R1784" s="92"/>
      <c r="S1784" s="92"/>
      <c r="T1784" s="92"/>
    </row>
    <row r="1785" spans="1:20" s="15" customFormat="1" ht="14.25">
      <c r="A1785" s="14"/>
      <c r="E1785" s="395"/>
      <c r="F1785" s="10"/>
      <c r="G1785" s="10"/>
      <c r="H1785" s="10"/>
      <c r="I1785" s="10"/>
      <c r="J1785" s="62"/>
      <c r="K1785" s="62"/>
      <c r="L1785" s="72"/>
      <c r="M1785" s="92"/>
      <c r="N1785" s="92"/>
      <c r="O1785" s="92"/>
      <c r="P1785" s="92"/>
      <c r="Q1785" s="92"/>
      <c r="R1785" s="92"/>
      <c r="S1785" s="92"/>
      <c r="T1785" s="92"/>
    </row>
    <row r="1786" spans="1:20" s="15" customFormat="1" ht="14.25">
      <c r="A1786" s="14"/>
      <c r="E1786" s="395"/>
      <c r="F1786" s="10"/>
      <c r="G1786" s="10"/>
      <c r="H1786" s="10"/>
      <c r="I1786" s="10"/>
      <c r="J1786" s="62"/>
      <c r="K1786" s="62"/>
      <c r="L1786" s="72"/>
      <c r="M1786" s="92"/>
      <c r="N1786" s="92"/>
      <c r="O1786" s="92"/>
      <c r="P1786" s="92"/>
      <c r="Q1786" s="92"/>
      <c r="R1786" s="92"/>
      <c r="S1786" s="92"/>
      <c r="T1786" s="92"/>
    </row>
    <row r="1787" spans="1:20" s="15" customFormat="1" ht="14.25">
      <c r="A1787" s="14"/>
      <c r="E1787" s="395"/>
      <c r="F1787" s="10"/>
      <c r="G1787" s="10"/>
      <c r="H1787" s="10"/>
      <c r="I1787" s="10"/>
      <c r="J1787" s="62"/>
      <c r="K1787" s="62"/>
      <c r="L1787" s="72"/>
      <c r="M1787" s="92"/>
      <c r="N1787" s="92"/>
      <c r="O1787" s="92"/>
      <c r="P1787" s="92"/>
      <c r="Q1787" s="92"/>
      <c r="R1787" s="92"/>
      <c r="S1787" s="92"/>
      <c r="T1787" s="92"/>
    </row>
    <row r="1788" spans="1:20" s="15" customFormat="1" ht="14.25">
      <c r="A1788" s="14"/>
      <c r="E1788" s="395"/>
      <c r="F1788" s="10"/>
      <c r="G1788" s="10"/>
      <c r="H1788" s="10"/>
      <c r="I1788" s="10"/>
      <c r="J1788" s="62"/>
      <c r="K1788" s="62"/>
      <c r="L1788" s="72"/>
      <c r="M1788" s="92"/>
      <c r="N1788" s="92"/>
      <c r="O1788" s="92"/>
      <c r="P1788" s="92"/>
      <c r="Q1788" s="92"/>
      <c r="R1788" s="92"/>
      <c r="S1788" s="92"/>
      <c r="T1788" s="92"/>
    </row>
    <row r="1789" spans="1:20" s="15" customFormat="1" ht="14.25">
      <c r="A1789" s="14"/>
      <c r="E1789" s="395"/>
      <c r="F1789" s="10"/>
      <c r="G1789" s="10"/>
      <c r="H1789" s="10"/>
      <c r="I1789" s="10"/>
      <c r="J1789" s="62"/>
      <c r="K1789" s="62"/>
      <c r="L1789" s="72"/>
      <c r="M1789" s="92"/>
      <c r="N1789" s="92"/>
      <c r="O1789" s="92"/>
      <c r="P1789" s="92"/>
      <c r="Q1789" s="92"/>
      <c r="R1789" s="92"/>
      <c r="S1789" s="92"/>
      <c r="T1789" s="92"/>
    </row>
    <row r="1790" spans="1:20" s="15" customFormat="1" ht="14.25">
      <c r="A1790" s="14"/>
      <c r="E1790" s="395"/>
      <c r="F1790" s="10"/>
      <c r="G1790" s="10"/>
      <c r="H1790" s="10"/>
      <c r="I1790" s="10"/>
      <c r="J1790" s="62"/>
      <c r="K1790" s="62"/>
      <c r="L1790" s="72"/>
      <c r="M1790" s="92"/>
      <c r="N1790" s="92"/>
      <c r="O1790" s="92"/>
      <c r="P1790" s="92"/>
      <c r="Q1790" s="92"/>
      <c r="R1790" s="92"/>
      <c r="S1790" s="92"/>
      <c r="T1790" s="92"/>
    </row>
    <row r="1791" spans="1:20" s="15" customFormat="1" ht="14.25">
      <c r="A1791" s="14"/>
      <c r="E1791" s="395"/>
      <c r="F1791" s="10"/>
      <c r="G1791" s="10"/>
      <c r="H1791" s="10"/>
      <c r="I1791" s="10"/>
      <c r="J1791" s="62"/>
      <c r="K1791" s="62"/>
      <c r="L1791" s="72"/>
      <c r="M1791" s="92"/>
      <c r="N1791" s="92"/>
      <c r="O1791" s="92"/>
      <c r="P1791" s="92"/>
      <c r="Q1791" s="92"/>
      <c r="R1791" s="92"/>
      <c r="S1791" s="92"/>
      <c r="T1791" s="92"/>
    </row>
    <row r="1792" spans="1:20" s="15" customFormat="1" ht="14.25">
      <c r="A1792" s="14"/>
      <c r="E1792" s="395"/>
      <c r="F1792" s="10"/>
      <c r="G1792" s="10"/>
      <c r="H1792" s="10"/>
      <c r="I1792" s="10"/>
      <c r="J1792" s="62"/>
      <c r="K1792" s="62"/>
      <c r="L1792" s="72"/>
      <c r="M1792" s="92"/>
      <c r="N1792" s="92"/>
      <c r="O1792" s="92"/>
      <c r="P1792" s="92"/>
      <c r="Q1792" s="92"/>
      <c r="R1792" s="92"/>
      <c r="S1792" s="92"/>
      <c r="T1792" s="92"/>
    </row>
    <row r="1793" spans="1:20" s="15" customFormat="1" ht="14.25">
      <c r="A1793" s="14"/>
      <c r="E1793" s="395"/>
      <c r="F1793" s="10"/>
      <c r="G1793" s="10"/>
      <c r="H1793" s="10"/>
      <c r="I1793" s="10"/>
      <c r="J1793" s="62"/>
      <c r="K1793" s="62"/>
      <c r="L1793" s="72"/>
      <c r="M1793" s="92"/>
      <c r="N1793" s="92"/>
      <c r="O1793" s="92"/>
      <c r="P1793" s="92"/>
      <c r="Q1793" s="92"/>
      <c r="R1793" s="92"/>
      <c r="S1793" s="92"/>
      <c r="T1793" s="92"/>
    </row>
    <row r="1794" spans="1:20" s="15" customFormat="1" ht="14.25">
      <c r="A1794" s="14"/>
      <c r="E1794" s="395"/>
      <c r="F1794" s="10"/>
      <c r="G1794" s="10"/>
      <c r="H1794" s="10"/>
      <c r="I1794" s="10"/>
      <c r="J1794" s="62"/>
      <c r="K1794" s="62"/>
      <c r="L1794" s="72"/>
      <c r="M1794" s="92"/>
      <c r="N1794" s="92"/>
      <c r="O1794" s="92"/>
      <c r="P1794" s="92"/>
      <c r="Q1794" s="92"/>
      <c r="R1794" s="92"/>
      <c r="S1794" s="92"/>
      <c r="T1794" s="92"/>
    </row>
    <row r="1795" spans="1:20" s="15" customFormat="1" ht="14.25">
      <c r="A1795" s="14"/>
      <c r="E1795" s="395"/>
      <c r="F1795" s="10"/>
      <c r="G1795" s="10"/>
      <c r="H1795" s="10"/>
      <c r="I1795" s="10"/>
      <c r="J1795" s="62"/>
      <c r="K1795" s="62"/>
      <c r="L1795" s="72"/>
      <c r="M1795" s="92"/>
      <c r="N1795" s="92"/>
      <c r="O1795" s="92"/>
      <c r="P1795" s="92"/>
      <c r="Q1795" s="92"/>
      <c r="R1795" s="92"/>
      <c r="S1795" s="92"/>
      <c r="T1795" s="92"/>
    </row>
    <row r="1796" spans="1:20" s="15" customFormat="1" ht="14.25">
      <c r="A1796" s="14"/>
      <c r="E1796" s="395"/>
      <c r="F1796" s="10"/>
      <c r="G1796" s="10"/>
      <c r="H1796" s="10"/>
      <c r="I1796" s="10"/>
      <c r="J1796" s="62"/>
      <c r="K1796" s="62"/>
      <c r="L1796" s="72"/>
      <c r="M1796" s="92"/>
      <c r="N1796" s="92"/>
      <c r="O1796" s="92"/>
      <c r="P1796" s="92"/>
      <c r="Q1796" s="92"/>
      <c r="R1796" s="92"/>
      <c r="S1796" s="92"/>
      <c r="T1796" s="92"/>
    </row>
    <row r="1797" spans="1:20" s="15" customFormat="1" ht="14.25">
      <c r="A1797" s="14"/>
      <c r="E1797" s="395"/>
      <c r="F1797" s="10"/>
      <c r="G1797" s="10"/>
      <c r="H1797" s="10"/>
      <c r="I1797" s="10"/>
      <c r="J1797" s="62"/>
      <c r="K1797" s="62"/>
      <c r="L1797" s="72"/>
      <c r="M1797" s="92"/>
      <c r="N1797" s="92"/>
      <c r="O1797" s="92"/>
      <c r="P1797" s="92"/>
      <c r="Q1797" s="92"/>
      <c r="R1797" s="92"/>
      <c r="S1797" s="92"/>
      <c r="T1797" s="92"/>
    </row>
    <row r="1798" spans="1:20" s="15" customFormat="1" ht="14.25">
      <c r="A1798" s="14"/>
      <c r="E1798" s="395"/>
      <c r="F1798" s="10"/>
      <c r="G1798" s="10"/>
      <c r="H1798" s="10"/>
      <c r="I1798" s="10"/>
      <c r="J1798" s="62"/>
      <c r="K1798" s="62"/>
      <c r="L1798" s="72"/>
      <c r="M1798" s="92"/>
      <c r="N1798" s="92"/>
      <c r="O1798" s="92"/>
      <c r="P1798" s="92"/>
      <c r="Q1798" s="92"/>
      <c r="R1798" s="92"/>
      <c r="S1798" s="92"/>
      <c r="T1798" s="92"/>
    </row>
    <row r="1799" spans="1:20" s="15" customFormat="1" ht="14.25">
      <c r="A1799" s="14"/>
      <c r="E1799" s="395"/>
      <c r="F1799" s="10"/>
      <c r="G1799" s="10"/>
      <c r="H1799" s="10"/>
      <c r="I1799" s="10"/>
      <c r="J1799" s="62"/>
      <c r="K1799" s="62"/>
      <c r="L1799" s="72"/>
      <c r="M1799" s="92"/>
      <c r="N1799" s="92"/>
      <c r="O1799" s="92"/>
      <c r="P1799" s="92"/>
      <c r="Q1799" s="92"/>
      <c r="R1799" s="92"/>
      <c r="S1799" s="92"/>
      <c r="T1799" s="92"/>
    </row>
    <row r="1800" spans="1:20" s="15" customFormat="1" ht="14.25">
      <c r="A1800" s="14"/>
      <c r="E1800" s="395"/>
      <c r="F1800" s="10"/>
      <c r="G1800" s="10"/>
      <c r="H1800" s="10"/>
      <c r="I1800" s="10"/>
      <c r="J1800" s="62"/>
      <c r="K1800" s="62"/>
      <c r="L1800" s="72"/>
      <c r="M1800" s="92"/>
      <c r="N1800" s="92"/>
      <c r="O1800" s="92"/>
      <c r="P1800" s="92"/>
      <c r="Q1800" s="92"/>
      <c r="R1800" s="92"/>
      <c r="S1800" s="92"/>
      <c r="T1800" s="92"/>
    </row>
    <row r="1801" spans="1:20" s="15" customFormat="1" ht="14.25">
      <c r="A1801" s="14"/>
      <c r="E1801" s="395"/>
      <c r="F1801" s="10"/>
      <c r="G1801" s="10"/>
      <c r="H1801" s="10"/>
      <c r="I1801" s="10"/>
      <c r="J1801" s="62"/>
      <c r="K1801" s="62"/>
      <c r="L1801" s="72"/>
      <c r="M1801" s="92"/>
      <c r="N1801" s="92"/>
      <c r="O1801" s="92"/>
      <c r="P1801" s="92"/>
      <c r="Q1801" s="92"/>
      <c r="R1801" s="92"/>
      <c r="S1801" s="92"/>
      <c r="T1801" s="92"/>
    </row>
    <row r="1802" spans="1:20" s="15" customFormat="1" ht="14.25">
      <c r="A1802" s="14"/>
      <c r="E1802" s="395"/>
      <c r="F1802" s="10"/>
      <c r="G1802" s="10"/>
      <c r="H1802" s="10"/>
      <c r="I1802" s="10"/>
      <c r="J1802" s="62"/>
      <c r="K1802" s="62"/>
      <c r="L1802" s="72"/>
      <c r="M1802" s="92"/>
      <c r="N1802" s="92"/>
      <c r="O1802" s="92"/>
      <c r="P1802" s="92"/>
      <c r="Q1802" s="92"/>
      <c r="R1802" s="92"/>
      <c r="S1802" s="92"/>
      <c r="T1802" s="92"/>
    </row>
    <row r="1803" spans="1:20" s="15" customFormat="1" ht="14.25">
      <c r="A1803" s="14"/>
      <c r="E1803" s="395"/>
      <c r="F1803" s="10"/>
      <c r="G1803" s="10"/>
      <c r="H1803" s="10"/>
      <c r="I1803" s="10"/>
      <c r="J1803" s="62"/>
      <c r="K1803" s="62"/>
      <c r="L1803" s="72"/>
      <c r="M1803" s="92"/>
      <c r="N1803" s="92"/>
      <c r="O1803" s="92"/>
      <c r="P1803" s="92"/>
      <c r="Q1803" s="92"/>
      <c r="R1803" s="92"/>
      <c r="S1803" s="92"/>
      <c r="T1803" s="92"/>
    </row>
    <row r="1804" spans="1:20" s="15" customFormat="1" ht="14.25">
      <c r="A1804" s="14"/>
      <c r="E1804" s="395"/>
      <c r="F1804" s="10"/>
      <c r="G1804" s="10"/>
      <c r="H1804" s="10"/>
      <c r="I1804" s="10"/>
      <c r="J1804" s="62"/>
      <c r="K1804" s="62"/>
      <c r="L1804" s="72"/>
      <c r="M1804" s="92"/>
      <c r="N1804" s="92"/>
      <c r="O1804" s="92"/>
      <c r="P1804" s="92"/>
      <c r="Q1804" s="92"/>
      <c r="R1804" s="92"/>
      <c r="S1804" s="92"/>
      <c r="T1804" s="92"/>
    </row>
    <row r="1805" spans="1:20" s="15" customFormat="1" ht="14.25">
      <c r="A1805" s="14"/>
      <c r="E1805" s="395"/>
      <c r="F1805" s="10"/>
      <c r="G1805" s="10"/>
      <c r="H1805" s="10"/>
      <c r="I1805" s="10"/>
      <c r="J1805" s="62"/>
      <c r="K1805" s="62"/>
      <c r="L1805" s="72"/>
      <c r="M1805" s="92"/>
      <c r="N1805" s="92"/>
      <c r="O1805" s="92"/>
      <c r="P1805" s="92"/>
      <c r="Q1805" s="92"/>
      <c r="R1805" s="92"/>
      <c r="S1805" s="92"/>
      <c r="T1805" s="92"/>
    </row>
    <row r="1806" spans="1:20" s="15" customFormat="1" ht="14.25">
      <c r="A1806" s="14"/>
      <c r="E1806" s="395"/>
      <c r="F1806" s="10"/>
      <c r="G1806" s="10"/>
      <c r="H1806" s="10"/>
      <c r="I1806" s="10"/>
      <c r="J1806" s="62"/>
      <c r="K1806" s="62"/>
      <c r="L1806" s="72"/>
      <c r="M1806" s="92"/>
      <c r="N1806" s="92"/>
      <c r="O1806" s="92"/>
      <c r="P1806" s="92"/>
      <c r="Q1806" s="92"/>
      <c r="R1806" s="92"/>
      <c r="S1806" s="92"/>
      <c r="T1806" s="92"/>
    </row>
    <row r="1807" spans="1:20" s="15" customFormat="1" ht="14.25">
      <c r="A1807" s="14"/>
      <c r="E1807" s="395"/>
      <c r="F1807" s="10"/>
      <c r="G1807" s="10"/>
      <c r="H1807" s="10"/>
      <c r="I1807" s="10"/>
      <c r="J1807" s="62"/>
      <c r="K1807" s="62"/>
      <c r="L1807" s="72"/>
      <c r="M1807" s="92"/>
      <c r="N1807" s="92"/>
      <c r="O1807" s="92"/>
      <c r="P1807" s="92"/>
      <c r="Q1807" s="92"/>
      <c r="R1807" s="92"/>
      <c r="S1807" s="92"/>
      <c r="T1807" s="92"/>
    </row>
    <row r="1808" spans="1:20" s="15" customFormat="1" ht="14.25">
      <c r="A1808" s="14"/>
      <c r="E1808" s="395"/>
      <c r="F1808" s="10"/>
      <c r="G1808" s="10"/>
      <c r="H1808" s="10"/>
      <c r="I1808" s="10"/>
      <c r="J1808" s="62"/>
      <c r="K1808" s="62"/>
      <c r="L1808" s="72"/>
      <c r="M1808" s="92"/>
      <c r="N1808" s="92"/>
      <c r="O1808" s="92"/>
      <c r="P1808" s="92"/>
      <c r="Q1808" s="92"/>
      <c r="R1808" s="92"/>
      <c r="S1808" s="92"/>
      <c r="T1808" s="92"/>
    </row>
    <row r="1809" spans="1:20" s="15" customFormat="1" ht="14.25">
      <c r="A1809" s="14"/>
      <c r="E1809" s="395"/>
      <c r="F1809" s="10"/>
      <c r="G1809" s="10"/>
      <c r="H1809" s="10"/>
      <c r="I1809" s="10"/>
      <c r="J1809" s="62"/>
      <c r="K1809" s="62"/>
      <c r="L1809" s="72"/>
      <c r="M1809" s="92"/>
      <c r="N1809" s="92"/>
      <c r="O1809" s="92"/>
      <c r="P1809" s="92"/>
      <c r="Q1809" s="92"/>
      <c r="R1809" s="92"/>
      <c r="S1809" s="92"/>
      <c r="T1809" s="92"/>
    </row>
    <row r="1810" spans="1:20" s="15" customFormat="1" ht="14.25">
      <c r="A1810" s="14"/>
      <c r="E1810" s="395"/>
      <c r="F1810" s="10"/>
      <c r="G1810" s="10"/>
      <c r="H1810" s="10"/>
      <c r="I1810" s="10"/>
      <c r="J1810" s="62"/>
      <c r="K1810" s="62"/>
      <c r="L1810" s="72"/>
      <c r="M1810" s="92"/>
      <c r="N1810" s="92"/>
      <c r="O1810" s="92"/>
      <c r="P1810" s="92"/>
      <c r="Q1810" s="92"/>
      <c r="R1810" s="92"/>
      <c r="S1810" s="92"/>
      <c r="T1810" s="92"/>
    </row>
    <row r="1811" spans="1:20" s="15" customFormat="1" ht="14.25">
      <c r="A1811" s="14"/>
      <c r="E1811" s="395"/>
      <c r="F1811" s="10"/>
      <c r="G1811" s="10"/>
      <c r="H1811" s="10"/>
      <c r="I1811" s="10"/>
      <c r="J1811" s="62"/>
      <c r="K1811" s="62"/>
      <c r="L1811" s="72"/>
      <c r="M1811" s="92"/>
      <c r="N1811" s="92"/>
      <c r="O1811" s="92"/>
      <c r="P1811" s="92"/>
      <c r="Q1811" s="92"/>
      <c r="R1811" s="92"/>
      <c r="S1811" s="92"/>
      <c r="T1811" s="92"/>
    </row>
    <row r="1812" spans="1:20" s="15" customFormat="1" ht="14.25">
      <c r="A1812" s="14"/>
      <c r="E1812" s="395"/>
      <c r="F1812" s="10"/>
      <c r="G1812" s="10"/>
      <c r="H1812" s="10"/>
      <c r="I1812" s="10"/>
      <c r="J1812" s="62"/>
      <c r="K1812" s="62"/>
      <c r="L1812" s="72"/>
      <c r="M1812" s="92"/>
      <c r="N1812" s="92"/>
      <c r="O1812" s="92"/>
      <c r="P1812" s="92"/>
      <c r="Q1812" s="92"/>
      <c r="R1812" s="92"/>
      <c r="S1812" s="92"/>
      <c r="T1812" s="92"/>
    </row>
    <row r="1813" spans="1:20" s="15" customFormat="1" ht="14.25">
      <c r="A1813" s="14"/>
      <c r="E1813" s="395"/>
      <c r="F1813" s="10"/>
      <c r="G1813" s="10"/>
      <c r="H1813" s="10"/>
      <c r="I1813" s="10"/>
      <c r="J1813" s="62"/>
      <c r="K1813" s="62"/>
      <c r="L1813" s="72"/>
      <c r="M1813" s="92"/>
      <c r="N1813" s="92"/>
      <c r="O1813" s="92"/>
      <c r="P1813" s="92"/>
      <c r="Q1813" s="92"/>
      <c r="R1813" s="92"/>
      <c r="S1813" s="92"/>
      <c r="T1813" s="92"/>
    </row>
    <row r="1814" spans="1:20" s="15" customFormat="1" ht="14.25">
      <c r="A1814" s="14"/>
      <c r="E1814" s="395"/>
      <c r="F1814" s="10"/>
      <c r="G1814" s="10"/>
      <c r="H1814" s="10"/>
      <c r="I1814" s="10"/>
      <c r="J1814" s="62"/>
      <c r="K1814" s="62"/>
      <c r="L1814" s="72"/>
      <c r="M1814" s="92"/>
      <c r="N1814" s="92"/>
      <c r="O1814" s="92"/>
      <c r="P1814" s="92"/>
      <c r="Q1814" s="92"/>
      <c r="R1814" s="92"/>
      <c r="S1814" s="92"/>
      <c r="T1814" s="92"/>
    </row>
    <row r="1815" spans="1:20" s="15" customFormat="1" ht="14.25">
      <c r="A1815" s="14"/>
      <c r="E1815" s="395"/>
      <c r="F1815" s="10"/>
      <c r="G1815" s="10"/>
      <c r="H1815" s="10"/>
      <c r="I1815" s="10"/>
      <c r="J1815" s="62"/>
      <c r="K1815" s="62"/>
      <c r="L1815" s="72"/>
      <c r="M1815" s="92"/>
      <c r="N1815" s="92"/>
      <c r="O1815" s="92"/>
      <c r="P1815" s="92"/>
      <c r="Q1815" s="92"/>
      <c r="R1815" s="92"/>
      <c r="S1815" s="92"/>
      <c r="T1815" s="92"/>
    </row>
    <row r="1816" spans="1:20" s="15" customFormat="1" ht="14.25">
      <c r="A1816" s="14"/>
      <c r="E1816" s="395"/>
      <c r="F1816" s="10"/>
      <c r="G1816" s="10"/>
      <c r="H1816" s="10"/>
      <c r="I1816" s="10"/>
      <c r="J1816" s="62"/>
      <c r="K1816" s="62"/>
      <c r="L1816" s="72"/>
      <c r="M1816" s="92"/>
      <c r="N1816" s="92"/>
      <c r="O1816" s="92"/>
      <c r="P1816" s="92"/>
      <c r="Q1816" s="92"/>
      <c r="R1816" s="92"/>
      <c r="S1816" s="92"/>
      <c r="T1816" s="92"/>
    </row>
    <row r="1817" spans="1:20" s="15" customFormat="1" ht="14.25">
      <c r="A1817" s="14"/>
      <c r="E1817" s="395"/>
      <c r="F1817" s="10"/>
      <c r="G1817" s="10"/>
      <c r="H1817" s="10"/>
      <c r="I1817" s="10"/>
      <c r="J1817" s="62"/>
      <c r="K1817" s="62"/>
      <c r="L1817" s="72"/>
      <c r="M1817" s="92"/>
      <c r="N1817" s="92"/>
      <c r="O1817" s="92"/>
      <c r="P1817" s="92"/>
      <c r="Q1817" s="92"/>
      <c r="R1817" s="92"/>
      <c r="S1817" s="92"/>
      <c r="T1817" s="92"/>
    </row>
    <row r="1818" spans="1:20" s="15" customFormat="1" ht="14.25">
      <c r="A1818" s="14"/>
      <c r="E1818" s="395"/>
      <c r="F1818" s="10"/>
      <c r="G1818" s="10"/>
      <c r="H1818" s="10"/>
      <c r="I1818" s="10"/>
      <c r="J1818" s="62"/>
      <c r="K1818" s="62"/>
      <c r="L1818" s="72"/>
      <c r="M1818" s="92"/>
      <c r="N1818" s="92"/>
      <c r="O1818" s="92"/>
      <c r="P1818" s="92"/>
      <c r="Q1818" s="92"/>
      <c r="R1818" s="92"/>
      <c r="S1818" s="92"/>
      <c r="T1818" s="92"/>
    </row>
    <row r="1819" spans="1:20" s="15" customFormat="1" ht="14.25">
      <c r="A1819" s="14"/>
      <c r="E1819" s="395"/>
      <c r="F1819" s="10"/>
      <c r="G1819" s="10"/>
      <c r="H1819" s="10"/>
      <c r="I1819" s="10"/>
      <c r="J1819" s="62"/>
      <c r="K1819" s="62"/>
      <c r="L1819" s="72"/>
      <c r="M1819" s="92"/>
      <c r="N1819" s="92"/>
      <c r="O1819" s="92"/>
      <c r="P1819" s="92"/>
      <c r="Q1819" s="92"/>
      <c r="R1819" s="92"/>
      <c r="S1819" s="92"/>
      <c r="T1819" s="92"/>
    </row>
    <row r="1820" spans="1:20" s="15" customFormat="1" ht="14.25">
      <c r="A1820" s="14"/>
      <c r="E1820" s="395"/>
      <c r="F1820" s="10"/>
      <c r="G1820" s="10"/>
      <c r="H1820" s="10"/>
      <c r="I1820" s="10"/>
      <c r="J1820" s="62"/>
      <c r="K1820" s="62"/>
      <c r="L1820" s="72"/>
      <c r="M1820" s="92"/>
      <c r="N1820" s="92"/>
      <c r="O1820" s="92"/>
      <c r="P1820" s="92"/>
      <c r="Q1820" s="92"/>
      <c r="R1820" s="92"/>
      <c r="S1820" s="92"/>
      <c r="T1820" s="92"/>
    </row>
    <row r="1821" spans="1:20" s="15" customFormat="1" ht="14.25">
      <c r="A1821" s="14"/>
      <c r="E1821" s="395"/>
      <c r="F1821" s="10"/>
      <c r="G1821" s="10"/>
      <c r="H1821" s="10"/>
      <c r="I1821" s="10"/>
      <c r="J1821" s="62"/>
      <c r="K1821" s="62"/>
      <c r="L1821" s="72"/>
      <c r="M1821" s="92"/>
      <c r="N1821" s="92"/>
      <c r="O1821" s="92"/>
      <c r="P1821" s="92"/>
      <c r="Q1821" s="92"/>
      <c r="R1821" s="92"/>
      <c r="S1821" s="92"/>
      <c r="T1821" s="92"/>
    </row>
    <row r="1822" spans="1:20" s="15" customFormat="1" ht="14.25">
      <c r="A1822" s="14"/>
      <c r="E1822" s="395"/>
      <c r="F1822" s="10"/>
      <c r="G1822" s="10"/>
      <c r="H1822" s="10"/>
      <c r="I1822" s="10"/>
      <c r="J1822" s="62"/>
      <c r="K1822" s="62"/>
      <c r="L1822" s="72"/>
      <c r="M1822" s="92"/>
      <c r="N1822" s="92"/>
      <c r="O1822" s="92"/>
      <c r="P1822" s="92"/>
      <c r="Q1822" s="92"/>
      <c r="R1822" s="92"/>
      <c r="S1822" s="92"/>
      <c r="T1822" s="92"/>
    </row>
    <row r="1823" spans="1:20" s="15" customFormat="1" ht="14.25">
      <c r="A1823" s="14"/>
      <c r="E1823" s="395"/>
      <c r="F1823" s="10"/>
      <c r="G1823" s="10"/>
      <c r="H1823" s="10"/>
      <c r="I1823" s="10"/>
      <c r="J1823" s="62"/>
      <c r="K1823" s="62"/>
      <c r="L1823" s="72"/>
      <c r="M1823" s="92"/>
      <c r="N1823" s="92"/>
      <c r="O1823" s="92"/>
      <c r="P1823" s="92"/>
      <c r="Q1823" s="92"/>
      <c r="R1823" s="92"/>
      <c r="S1823" s="92"/>
      <c r="T1823" s="92"/>
    </row>
    <row r="1824" spans="1:20" s="15" customFormat="1" ht="14.25">
      <c r="A1824" s="14"/>
      <c r="E1824" s="395"/>
      <c r="F1824" s="10"/>
      <c r="G1824" s="10"/>
      <c r="H1824" s="10"/>
      <c r="I1824" s="10"/>
      <c r="J1824" s="62"/>
      <c r="K1824" s="62"/>
      <c r="L1824" s="72"/>
      <c r="M1824" s="92"/>
      <c r="N1824" s="92"/>
      <c r="O1824" s="92"/>
      <c r="P1824" s="92"/>
      <c r="Q1824" s="92"/>
      <c r="R1824" s="92"/>
      <c r="S1824" s="92"/>
      <c r="T1824" s="92"/>
    </row>
    <row r="1825" spans="1:20" s="15" customFormat="1" ht="14.25">
      <c r="A1825" s="14"/>
      <c r="E1825" s="395"/>
      <c r="F1825" s="10"/>
      <c r="G1825" s="10"/>
      <c r="H1825" s="10"/>
      <c r="I1825" s="10"/>
      <c r="J1825" s="62"/>
      <c r="K1825" s="62"/>
      <c r="L1825" s="72"/>
      <c r="M1825" s="92"/>
      <c r="N1825" s="92"/>
      <c r="O1825" s="92"/>
      <c r="P1825" s="92"/>
      <c r="Q1825" s="92"/>
      <c r="R1825" s="92"/>
      <c r="S1825" s="92"/>
      <c r="T1825" s="92"/>
    </row>
    <row r="1826" spans="1:20" s="15" customFormat="1" ht="14.25">
      <c r="A1826" s="14"/>
      <c r="E1826" s="395"/>
      <c r="F1826" s="10"/>
      <c r="G1826" s="10"/>
      <c r="H1826" s="10"/>
      <c r="I1826" s="10"/>
      <c r="J1826" s="62"/>
      <c r="K1826" s="62"/>
      <c r="L1826" s="72"/>
      <c r="M1826" s="92"/>
      <c r="N1826" s="92"/>
      <c r="O1826" s="92"/>
      <c r="P1826" s="92"/>
      <c r="Q1826" s="92"/>
      <c r="R1826" s="92"/>
      <c r="S1826" s="92"/>
      <c r="T1826" s="92"/>
    </row>
    <row r="1827" spans="1:20" s="15" customFormat="1" ht="14.25">
      <c r="A1827" s="14"/>
      <c r="E1827" s="395"/>
      <c r="F1827" s="10"/>
      <c r="G1827" s="10"/>
      <c r="H1827" s="10"/>
      <c r="I1827" s="10"/>
      <c r="J1827" s="62"/>
      <c r="K1827" s="62"/>
      <c r="L1827" s="72"/>
      <c r="M1827" s="92"/>
      <c r="N1827" s="92"/>
      <c r="O1827" s="92"/>
      <c r="P1827" s="92"/>
      <c r="Q1827" s="92"/>
      <c r="R1827" s="92"/>
      <c r="S1827" s="92"/>
      <c r="T1827" s="92"/>
    </row>
    <row r="1828" spans="1:20" s="15" customFormat="1" ht="14.25">
      <c r="A1828" s="14"/>
      <c r="E1828" s="395"/>
      <c r="F1828" s="10"/>
      <c r="G1828" s="10"/>
      <c r="H1828" s="10"/>
      <c r="I1828" s="10"/>
      <c r="J1828" s="62"/>
      <c r="K1828" s="62"/>
      <c r="L1828" s="72"/>
      <c r="M1828" s="92"/>
      <c r="N1828" s="92"/>
      <c r="O1828" s="92"/>
      <c r="P1828" s="92"/>
      <c r="Q1828" s="92"/>
      <c r="R1828" s="92"/>
      <c r="S1828" s="92"/>
      <c r="T1828" s="92"/>
    </row>
    <row r="1829" spans="1:20" s="15" customFormat="1" ht="14.25">
      <c r="A1829" s="14"/>
      <c r="E1829" s="395"/>
      <c r="F1829" s="10"/>
      <c r="G1829" s="10"/>
      <c r="H1829" s="10"/>
      <c r="I1829" s="10"/>
      <c r="J1829" s="62"/>
      <c r="K1829" s="62"/>
      <c r="L1829" s="72"/>
      <c r="M1829" s="92"/>
      <c r="N1829" s="92"/>
      <c r="O1829" s="92"/>
      <c r="P1829" s="92"/>
      <c r="Q1829" s="92"/>
      <c r="R1829" s="92"/>
      <c r="S1829" s="92"/>
      <c r="T1829" s="92"/>
    </row>
    <row r="1830" spans="1:20" s="15" customFormat="1" ht="14.25">
      <c r="A1830" s="14"/>
      <c r="E1830" s="395"/>
      <c r="F1830" s="10"/>
      <c r="G1830" s="10"/>
      <c r="H1830" s="10"/>
      <c r="I1830" s="10"/>
      <c r="J1830" s="62"/>
      <c r="K1830" s="62"/>
      <c r="L1830" s="72"/>
      <c r="M1830" s="92"/>
      <c r="N1830" s="92"/>
      <c r="O1830" s="92"/>
      <c r="P1830" s="92"/>
      <c r="Q1830" s="92"/>
      <c r="R1830" s="92"/>
      <c r="S1830" s="92"/>
      <c r="T1830" s="92"/>
    </row>
    <row r="1831" spans="1:20" s="15" customFormat="1" ht="14.25">
      <c r="A1831" s="14"/>
      <c r="E1831" s="395"/>
      <c r="F1831" s="10"/>
      <c r="G1831" s="10"/>
      <c r="H1831" s="10"/>
      <c r="I1831" s="10"/>
      <c r="J1831" s="62"/>
      <c r="K1831" s="62"/>
      <c r="L1831" s="72"/>
      <c r="M1831" s="92"/>
      <c r="N1831" s="92"/>
      <c r="O1831" s="92"/>
      <c r="P1831" s="92"/>
      <c r="Q1831" s="92"/>
      <c r="R1831" s="92"/>
      <c r="S1831" s="92"/>
      <c r="T1831" s="92"/>
    </row>
    <row r="1832" spans="1:20" s="15" customFormat="1" ht="14.25">
      <c r="A1832" s="14"/>
      <c r="E1832" s="395"/>
      <c r="F1832" s="10"/>
      <c r="G1832" s="10"/>
      <c r="H1832" s="10"/>
      <c r="I1832" s="10"/>
      <c r="J1832" s="62"/>
      <c r="K1832" s="62"/>
      <c r="L1832" s="72"/>
      <c r="M1832" s="92"/>
      <c r="N1832" s="92"/>
      <c r="O1832" s="92"/>
      <c r="P1832" s="92"/>
      <c r="Q1832" s="92"/>
      <c r="R1832" s="92"/>
      <c r="S1832" s="92"/>
      <c r="T1832" s="92"/>
    </row>
    <row r="1833" spans="1:20" s="15" customFormat="1" ht="14.25">
      <c r="A1833" s="14"/>
      <c r="E1833" s="395"/>
      <c r="F1833" s="10"/>
      <c r="G1833" s="10"/>
      <c r="H1833" s="10"/>
      <c r="I1833" s="10"/>
      <c r="J1833" s="62"/>
      <c r="K1833" s="62"/>
      <c r="L1833" s="72"/>
      <c r="M1833" s="92"/>
      <c r="N1833" s="92"/>
      <c r="O1833" s="92"/>
      <c r="P1833" s="92"/>
      <c r="Q1833" s="92"/>
      <c r="R1833" s="92"/>
      <c r="S1833" s="92"/>
      <c r="T1833" s="92"/>
    </row>
    <row r="1834" spans="1:20" s="15" customFormat="1" ht="14.25">
      <c r="A1834" s="14"/>
      <c r="E1834" s="395"/>
      <c r="F1834" s="10"/>
      <c r="G1834" s="10"/>
      <c r="H1834" s="10"/>
      <c r="I1834" s="10"/>
      <c r="J1834" s="62"/>
      <c r="K1834" s="62"/>
      <c r="L1834" s="72"/>
      <c r="M1834" s="92"/>
      <c r="N1834" s="92"/>
      <c r="O1834" s="92"/>
      <c r="P1834" s="92"/>
      <c r="Q1834" s="92"/>
      <c r="R1834" s="92"/>
      <c r="S1834" s="92"/>
      <c r="T1834" s="92"/>
    </row>
    <row r="1835" spans="1:20" s="15" customFormat="1" ht="14.25">
      <c r="A1835" s="14"/>
      <c r="E1835" s="395"/>
      <c r="F1835" s="10"/>
      <c r="G1835" s="10"/>
      <c r="H1835" s="10"/>
      <c r="I1835" s="10"/>
      <c r="J1835" s="62"/>
      <c r="K1835" s="62"/>
      <c r="L1835" s="72"/>
      <c r="M1835" s="92"/>
      <c r="N1835" s="92"/>
      <c r="O1835" s="92"/>
      <c r="P1835" s="92"/>
      <c r="Q1835" s="92"/>
      <c r="R1835" s="92"/>
      <c r="S1835" s="92"/>
      <c r="T1835" s="92"/>
    </row>
    <row r="1836" spans="1:20" s="15" customFormat="1" ht="14.25">
      <c r="A1836" s="14"/>
      <c r="E1836" s="395"/>
      <c r="F1836" s="10"/>
      <c r="G1836" s="10"/>
      <c r="H1836" s="10"/>
      <c r="I1836" s="10"/>
      <c r="J1836" s="62"/>
      <c r="K1836" s="62"/>
      <c r="L1836" s="72"/>
      <c r="M1836" s="92"/>
      <c r="N1836" s="92"/>
      <c r="O1836" s="92"/>
      <c r="P1836" s="92"/>
      <c r="Q1836" s="92"/>
      <c r="R1836" s="92"/>
      <c r="S1836" s="92"/>
      <c r="T1836" s="92"/>
    </row>
    <row r="1837" spans="1:20" s="15" customFormat="1" ht="14.25">
      <c r="A1837" s="14"/>
      <c r="E1837" s="395"/>
      <c r="F1837" s="10"/>
      <c r="G1837" s="10"/>
      <c r="H1837" s="10"/>
      <c r="I1837" s="10"/>
      <c r="J1837" s="62"/>
      <c r="K1837" s="62"/>
      <c r="L1837" s="72"/>
      <c r="M1837" s="92"/>
      <c r="N1837" s="92"/>
      <c r="O1837" s="92"/>
      <c r="P1837" s="92"/>
      <c r="Q1837" s="92"/>
      <c r="R1837" s="92"/>
      <c r="S1837" s="92"/>
      <c r="T1837" s="92"/>
    </row>
    <row r="1838" spans="1:20" s="15" customFormat="1" ht="14.25">
      <c r="A1838" s="14"/>
      <c r="E1838" s="395"/>
      <c r="F1838" s="10"/>
      <c r="G1838" s="10"/>
      <c r="H1838" s="10"/>
      <c r="I1838" s="10"/>
      <c r="J1838" s="62"/>
      <c r="K1838" s="62"/>
      <c r="L1838" s="72"/>
      <c r="M1838" s="92"/>
      <c r="N1838" s="92"/>
      <c r="O1838" s="92"/>
      <c r="P1838" s="92"/>
      <c r="Q1838" s="92"/>
      <c r="R1838" s="92"/>
      <c r="S1838" s="92"/>
      <c r="T1838" s="92"/>
    </row>
    <row r="1839" spans="1:20" s="15" customFormat="1" ht="14.25">
      <c r="A1839" s="14"/>
      <c r="E1839" s="395"/>
      <c r="F1839" s="10"/>
      <c r="G1839" s="10"/>
      <c r="H1839" s="10"/>
      <c r="I1839" s="10"/>
      <c r="J1839" s="62"/>
      <c r="K1839" s="62"/>
      <c r="L1839" s="72"/>
      <c r="M1839" s="92"/>
      <c r="N1839" s="92"/>
      <c r="O1839" s="92"/>
      <c r="P1839" s="92"/>
      <c r="Q1839" s="92"/>
      <c r="R1839" s="92"/>
      <c r="S1839" s="92"/>
      <c r="T1839" s="92"/>
    </row>
    <row r="1840" spans="1:20" s="15" customFormat="1" ht="14.25">
      <c r="A1840" s="14"/>
      <c r="E1840" s="395"/>
      <c r="F1840" s="10"/>
      <c r="G1840" s="10"/>
      <c r="H1840" s="10"/>
      <c r="I1840" s="10"/>
      <c r="J1840" s="62"/>
      <c r="K1840" s="62"/>
      <c r="L1840" s="72"/>
      <c r="M1840" s="92"/>
      <c r="N1840" s="92"/>
      <c r="O1840" s="92"/>
      <c r="P1840" s="92"/>
      <c r="Q1840" s="92"/>
      <c r="R1840" s="92"/>
      <c r="S1840" s="92"/>
      <c r="T1840" s="92"/>
    </row>
    <row r="1841" spans="1:20" s="15" customFormat="1" ht="14.25">
      <c r="A1841" s="14"/>
      <c r="E1841" s="395"/>
      <c r="F1841" s="10"/>
      <c r="G1841" s="10"/>
      <c r="H1841" s="10"/>
      <c r="I1841" s="10"/>
      <c r="J1841" s="62"/>
      <c r="K1841" s="62"/>
      <c r="L1841" s="72"/>
      <c r="M1841" s="92"/>
      <c r="N1841" s="92"/>
      <c r="O1841" s="92"/>
      <c r="P1841" s="92"/>
      <c r="Q1841" s="92"/>
      <c r="R1841" s="92"/>
      <c r="S1841" s="92"/>
      <c r="T1841" s="92"/>
    </row>
    <row r="1842" spans="1:20" s="15" customFormat="1" ht="14.25">
      <c r="A1842" s="14"/>
      <c r="E1842" s="395"/>
      <c r="F1842" s="10"/>
      <c r="G1842" s="10"/>
      <c r="H1842" s="10"/>
      <c r="I1842" s="10"/>
      <c r="J1842" s="62"/>
      <c r="K1842" s="62"/>
      <c r="L1842" s="72"/>
      <c r="M1842" s="92"/>
      <c r="N1842" s="92"/>
      <c r="O1842" s="92"/>
      <c r="P1842" s="92"/>
      <c r="Q1842" s="92"/>
      <c r="R1842" s="92"/>
      <c r="S1842" s="92"/>
      <c r="T1842" s="92"/>
    </row>
    <row r="1843" spans="1:20" s="15" customFormat="1" ht="14.25">
      <c r="A1843" s="14"/>
      <c r="E1843" s="395"/>
      <c r="F1843" s="10"/>
      <c r="G1843" s="10"/>
      <c r="H1843" s="10"/>
      <c r="I1843" s="10"/>
      <c r="J1843" s="62"/>
      <c r="K1843" s="62"/>
      <c r="L1843" s="72"/>
      <c r="M1843" s="92"/>
      <c r="N1843" s="92"/>
      <c r="O1843" s="92"/>
      <c r="P1843" s="92"/>
      <c r="Q1843" s="92"/>
      <c r="R1843" s="92"/>
      <c r="S1843" s="92"/>
      <c r="T1843" s="92"/>
    </row>
    <row r="1844" spans="1:20" s="15" customFormat="1" ht="14.25">
      <c r="A1844" s="14"/>
      <c r="E1844" s="395"/>
      <c r="F1844" s="10"/>
      <c r="G1844" s="10"/>
      <c r="H1844" s="10"/>
      <c r="I1844" s="10"/>
      <c r="J1844" s="62"/>
      <c r="K1844" s="62"/>
      <c r="L1844" s="72"/>
      <c r="M1844" s="92"/>
      <c r="N1844" s="92"/>
      <c r="O1844" s="92"/>
      <c r="P1844" s="92"/>
      <c r="Q1844" s="92"/>
      <c r="R1844" s="92"/>
      <c r="S1844" s="92"/>
      <c r="T1844" s="92"/>
    </row>
    <row r="1845" spans="1:20" s="15" customFormat="1" ht="14.25">
      <c r="A1845" s="14"/>
      <c r="E1845" s="395"/>
      <c r="F1845" s="10"/>
      <c r="G1845" s="10"/>
      <c r="H1845" s="10"/>
      <c r="I1845" s="10"/>
      <c r="J1845" s="62"/>
      <c r="K1845" s="62"/>
      <c r="L1845" s="72"/>
      <c r="M1845" s="92"/>
      <c r="N1845" s="92"/>
      <c r="O1845" s="92"/>
      <c r="P1845" s="92"/>
      <c r="Q1845" s="92"/>
      <c r="R1845" s="92"/>
      <c r="S1845" s="92"/>
      <c r="T1845" s="92"/>
    </row>
    <row r="1846" spans="1:20" s="15" customFormat="1" ht="14.25">
      <c r="A1846" s="14"/>
      <c r="E1846" s="395"/>
      <c r="F1846" s="10"/>
      <c r="G1846" s="10"/>
      <c r="H1846" s="10"/>
      <c r="I1846" s="10"/>
      <c r="J1846" s="62"/>
      <c r="K1846" s="62"/>
      <c r="L1846" s="72"/>
      <c r="M1846" s="92"/>
      <c r="N1846" s="92"/>
      <c r="O1846" s="92"/>
      <c r="P1846" s="92"/>
      <c r="Q1846" s="92"/>
      <c r="R1846" s="92"/>
      <c r="S1846" s="92"/>
      <c r="T1846" s="92"/>
    </row>
    <row r="1847" spans="1:20" s="15" customFormat="1" ht="14.25">
      <c r="A1847" s="14"/>
      <c r="E1847" s="395"/>
      <c r="F1847" s="10"/>
      <c r="G1847" s="10"/>
      <c r="H1847" s="10"/>
      <c r="I1847" s="10"/>
      <c r="J1847" s="62"/>
      <c r="K1847" s="62"/>
      <c r="L1847" s="72"/>
      <c r="M1847" s="92"/>
      <c r="N1847" s="92"/>
      <c r="O1847" s="92"/>
      <c r="P1847" s="92"/>
      <c r="Q1847" s="92"/>
      <c r="R1847" s="92"/>
      <c r="S1847" s="92"/>
      <c r="T1847" s="92"/>
    </row>
    <row r="1848" spans="1:20" s="15" customFormat="1" ht="14.25">
      <c r="A1848" s="14"/>
      <c r="E1848" s="395"/>
      <c r="F1848" s="10"/>
      <c r="G1848" s="10"/>
      <c r="H1848" s="10"/>
      <c r="I1848" s="10"/>
      <c r="J1848" s="62"/>
      <c r="K1848" s="62"/>
      <c r="L1848" s="72"/>
      <c r="M1848" s="92"/>
      <c r="N1848" s="92"/>
      <c r="O1848" s="92"/>
      <c r="P1848" s="92"/>
      <c r="Q1848" s="92"/>
      <c r="R1848" s="92"/>
      <c r="S1848" s="92"/>
      <c r="T1848" s="92"/>
    </row>
    <row r="1849" spans="1:20" s="15" customFormat="1" ht="14.25">
      <c r="A1849" s="14"/>
      <c r="E1849" s="395"/>
      <c r="F1849" s="10"/>
      <c r="G1849" s="10"/>
      <c r="H1849" s="10"/>
      <c r="I1849" s="10"/>
      <c r="J1849" s="62"/>
      <c r="K1849" s="62"/>
      <c r="L1849" s="72"/>
      <c r="M1849" s="92"/>
      <c r="N1849" s="92"/>
      <c r="O1849" s="92"/>
      <c r="P1849" s="92"/>
      <c r="Q1849" s="92"/>
      <c r="R1849" s="92"/>
      <c r="S1849" s="92"/>
      <c r="T1849" s="92"/>
    </row>
    <row r="1850" spans="1:20" s="15" customFormat="1" ht="14.25">
      <c r="A1850" s="14"/>
      <c r="E1850" s="395"/>
      <c r="F1850" s="10"/>
      <c r="G1850" s="10"/>
      <c r="H1850" s="10"/>
      <c r="I1850" s="10"/>
      <c r="J1850" s="62"/>
      <c r="K1850" s="62"/>
      <c r="L1850" s="72"/>
      <c r="M1850" s="92"/>
      <c r="N1850" s="92"/>
      <c r="O1850" s="92"/>
      <c r="P1850" s="92"/>
      <c r="Q1850" s="92"/>
      <c r="R1850" s="92"/>
      <c r="S1850" s="92"/>
      <c r="T1850" s="92"/>
    </row>
    <row r="1851" spans="1:20" s="15" customFormat="1" ht="14.25">
      <c r="A1851" s="14"/>
      <c r="E1851" s="395"/>
      <c r="F1851" s="10"/>
      <c r="G1851" s="10"/>
      <c r="H1851" s="10"/>
      <c r="I1851" s="10"/>
      <c r="J1851" s="62"/>
      <c r="K1851" s="62"/>
      <c r="L1851" s="72"/>
      <c r="M1851" s="92"/>
      <c r="N1851" s="92"/>
      <c r="O1851" s="92"/>
      <c r="P1851" s="92"/>
      <c r="Q1851" s="92"/>
      <c r="R1851" s="92"/>
      <c r="S1851" s="92"/>
      <c r="T1851" s="92"/>
    </row>
    <row r="1852" spans="1:20" s="15" customFormat="1" ht="14.25">
      <c r="A1852" s="14"/>
      <c r="E1852" s="395"/>
      <c r="F1852" s="10"/>
      <c r="G1852" s="10"/>
      <c r="H1852" s="10"/>
      <c r="I1852" s="10"/>
      <c r="J1852" s="62"/>
      <c r="K1852" s="62"/>
      <c r="L1852" s="72"/>
      <c r="M1852" s="92"/>
      <c r="N1852" s="92"/>
      <c r="O1852" s="92"/>
      <c r="P1852" s="92"/>
      <c r="Q1852" s="92"/>
      <c r="R1852" s="92"/>
      <c r="S1852" s="92"/>
      <c r="T1852" s="92"/>
    </row>
    <row r="1853" spans="1:20" s="15" customFormat="1" ht="14.25">
      <c r="A1853" s="14"/>
      <c r="E1853" s="395"/>
      <c r="F1853" s="10"/>
      <c r="G1853" s="10"/>
      <c r="H1853" s="10"/>
      <c r="I1853" s="10"/>
      <c r="J1853" s="62"/>
      <c r="K1853" s="62"/>
      <c r="L1853" s="72"/>
      <c r="M1853" s="92"/>
      <c r="N1853" s="92"/>
      <c r="O1853" s="92"/>
      <c r="P1853" s="92"/>
      <c r="Q1853" s="92"/>
      <c r="R1853" s="92"/>
      <c r="S1853" s="92"/>
      <c r="T1853" s="92"/>
    </row>
    <row r="1854" spans="1:20" s="15" customFormat="1" ht="14.25">
      <c r="A1854" s="14"/>
      <c r="E1854" s="395"/>
      <c r="F1854" s="10"/>
      <c r="G1854" s="10"/>
      <c r="H1854" s="10"/>
      <c r="I1854" s="10"/>
      <c r="J1854" s="62"/>
      <c r="K1854" s="62"/>
      <c r="L1854" s="72"/>
      <c r="M1854" s="92"/>
      <c r="N1854" s="92"/>
      <c r="O1854" s="92"/>
      <c r="P1854" s="92"/>
      <c r="Q1854" s="92"/>
      <c r="R1854" s="92"/>
      <c r="S1854" s="92"/>
      <c r="T1854" s="92"/>
    </row>
    <row r="1855" spans="1:20" s="15" customFormat="1" ht="14.25">
      <c r="A1855" s="14"/>
      <c r="E1855" s="395"/>
      <c r="F1855" s="10"/>
      <c r="G1855" s="10"/>
      <c r="H1855" s="10"/>
      <c r="I1855" s="10"/>
      <c r="J1855" s="62"/>
      <c r="K1855" s="62"/>
      <c r="L1855" s="72"/>
      <c r="M1855" s="92"/>
      <c r="N1855" s="92"/>
      <c r="O1855" s="92"/>
      <c r="P1855" s="92"/>
      <c r="Q1855" s="92"/>
      <c r="R1855" s="92"/>
      <c r="S1855" s="92"/>
      <c r="T1855" s="92"/>
    </row>
    <row r="1856" spans="1:20" s="15" customFormat="1" ht="14.25">
      <c r="A1856" s="14"/>
      <c r="E1856" s="395"/>
      <c r="F1856" s="10"/>
      <c r="G1856" s="10"/>
      <c r="H1856" s="10"/>
      <c r="I1856" s="10"/>
      <c r="J1856" s="62"/>
      <c r="K1856" s="62"/>
      <c r="L1856" s="72"/>
      <c r="M1856" s="92"/>
      <c r="N1856" s="92"/>
      <c r="O1856" s="92"/>
      <c r="P1856" s="92"/>
      <c r="Q1856" s="92"/>
      <c r="R1856" s="92"/>
      <c r="S1856" s="92"/>
      <c r="T1856" s="92"/>
    </row>
    <row r="1857" spans="1:20" s="15" customFormat="1" ht="14.25">
      <c r="A1857" s="14"/>
      <c r="E1857" s="395"/>
      <c r="F1857" s="10"/>
      <c r="G1857" s="10"/>
      <c r="H1857" s="10"/>
      <c r="I1857" s="10"/>
      <c r="J1857" s="62"/>
      <c r="K1857" s="62"/>
      <c r="L1857" s="72"/>
      <c r="M1857" s="92"/>
      <c r="N1857" s="92"/>
      <c r="O1857" s="92"/>
      <c r="P1857" s="92"/>
      <c r="Q1857" s="92"/>
      <c r="R1857" s="92"/>
      <c r="S1857" s="92"/>
      <c r="T1857" s="92"/>
    </row>
    <row r="1858" spans="1:20" s="15" customFormat="1" ht="14.25">
      <c r="A1858" s="14"/>
      <c r="E1858" s="395"/>
      <c r="F1858" s="10"/>
      <c r="G1858" s="10"/>
      <c r="H1858" s="10"/>
      <c r="I1858" s="10"/>
      <c r="J1858" s="62"/>
      <c r="K1858" s="62"/>
      <c r="L1858" s="72"/>
      <c r="M1858" s="92"/>
      <c r="N1858" s="92"/>
      <c r="O1858" s="92"/>
      <c r="P1858" s="92"/>
      <c r="Q1858" s="92"/>
      <c r="R1858" s="92"/>
      <c r="S1858" s="92"/>
      <c r="T1858" s="92"/>
    </row>
    <row r="1859" spans="1:20" s="15" customFormat="1" ht="14.25">
      <c r="A1859" s="14"/>
      <c r="E1859" s="395"/>
      <c r="F1859" s="10"/>
      <c r="G1859" s="10"/>
      <c r="H1859" s="10"/>
      <c r="I1859" s="10"/>
      <c r="J1859" s="62"/>
      <c r="K1859" s="62"/>
      <c r="L1859" s="72"/>
      <c r="M1859" s="92"/>
      <c r="N1859" s="92"/>
      <c r="O1859" s="92"/>
      <c r="P1859" s="92"/>
      <c r="Q1859" s="92"/>
      <c r="R1859" s="92"/>
      <c r="S1859" s="92"/>
      <c r="T1859" s="92"/>
    </row>
    <row r="1860" spans="1:20" s="15" customFormat="1" ht="14.25">
      <c r="A1860" s="14"/>
      <c r="E1860" s="395"/>
      <c r="F1860" s="10"/>
      <c r="G1860" s="10"/>
      <c r="H1860" s="10"/>
      <c r="I1860" s="10"/>
      <c r="J1860" s="62"/>
      <c r="K1860" s="62"/>
      <c r="L1860" s="72"/>
      <c r="M1860" s="92"/>
      <c r="N1860" s="92"/>
      <c r="O1860" s="92"/>
      <c r="P1860" s="92"/>
      <c r="Q1860" s="92"/>
      <c r="R1860" s="92"/>
      <c r="S1860" s="92"/>
      <c r="T1860" s="92"/>
    </row>
    <row r="1861" spans="1:20" s="15" customFormat="1" ht="14.25">
      <c r="A1861" s="14"/>
      <c r="E1861" s="395"/>
      <c r="F1861" s="10"/>
      <c r="G1861" s="10"/>
      <c r="H1861" s="10"/>
      <c r="I1861" s="10"/>
      <c r="J1861" s="62"/>
      <c r="K1861" s="62"/>
      <c r="L1861" s="72"/>
      <c r="M1861" s="92"/>
      <c r="N1861" s="92"/>
      <c r="O1861" s="92"/>
      <c r="P1861" s="92"/>
      <c r="Q1861" s="92"/>
      <c r="R1861" s="92"/>
      <c r="S1861" s="92"/>
      <c r="T1861" s="92"/>
    </row>
    <row r="1862" spans="1:20" s="15" customFormat="1" ht="14.25">
      <c r="A1862" s="14"/>
      <c r="E1862" s="395"/>
      <c r="F1862" s="10"/>
      <c r="G1862" s="10"/>
      <c r="H1862" s="10"/>
      <c r="I1862" s="10"/>
      <c r="J1862" s="62"/>
      <c r="K1862" s="62"/>
      <c r="L1862" s="72"/>
      <c r="M1862" s="92"/>
      <c r="N1862" s="92"/>
      <c r="O1862" s="92"/>
      <c r="P1862" s="92"/>
      <c r="Q1862" s="92"/>
      <c r="R1862" s="92"/>
      <c r="S1862" s="92"/>
      <c r="T1862" s="92"/>
    </row>
    <row r="1863" spans="1:20" s="15" customFormat="1" ht="14.25">
      <c r="A1863" s="14"/>
      <c r="E1863" s="395"/>
      <c r="F1863" s="10"/>
      <c r="G1863" s="10"/>
      <c r="H1863" s="10"/>
      <c r="I1863" s="10"/>
      <c r="J1863" s="62"/>
      <c r="K1863" s="62"/>
      <c r="L1863" s="72"/>
      <c r="M1863" s="92"/>
      <c r="N1863" s="92"/>
      <c r="O1863" s="92"/>
      <c r="P1863" s="92"/>
      <c r="Q1863" s="92"/>
      <c r="R1863" s="92"/>
      <c r="S1863" s="92"/>
      <c r="T1863" s="92"/>
    </row>
    <row r="1864" spans="1:20" s="15" customFormat="1" ht="14.25">
      <c r="A1864" s="14"/>
      <c r="E1864" s="395"/>
      <c r="F1864" s="10"/>
      <c r="G1864" s="10"/>
      <c r="H1864" s="10"/>
      <c r="I1864" s="10"/>
      <c r="J1864" s="62"/>
      <c r="K1864" s="62"/>
      <c r="L1864" s="72"/>
      <c r="M1864" s="92"/>
      <c r="N1864" s="92"/>
      <c r="O1864" s="92"/>
      <c r="P1864" s="92"/>
      <c r="Q1864" s="92"/>
      <c r="R1864" s="92"/>
      <c r="S1864" s="92"/>
      <c r="T1864" s="92"/>
    </row>
    <row r="1865" spans="1:20" s="15" customFormat="1" ht="14.25">
      <c r="A1865" s="14"/>
      <c r="E1865" s="395"/>
      <c r="F1865" s="10"/>
      <c r="G1865" s="10"/>
      <c r="H1865" s="10"/>
      <c r="I1865" s="10"/>
      <c r="J1865" s="62"/>
      <c r="K1865" s="62"/>
      <c r="L1865" s="72"/>
      <c r="M1865" s="92"/>
      <c r="N1865" s="92"/>
      <c r="O1865" s="92"/>
      <c r="P1865" s="92"/>
      <c r="Q1865" s="92"/>
      <c r="R1865" s="92"/>
      <c r="S1865" s="92"/>
      <c r="T1865" s="92"/>
    </row>
    <row r="1866" spans="1:20" s="15" customFormat="1" ht="14.25">
      <c r="A1866" s="14"/>
      <c r="E1866" s="395"/>
      <c r="F1866" s="10"/>
      <c r="G1866" s="10"/>
      <c r="H1866" s="10"/>
      <c r="I1866" s="10"/>
      <c r="J1866" s="62"/>
      <c r="K1866" s="62"/>
      <c r="L1866" s="72"/>
      <c r="M1866" s="92"/>
      <c r="N1866" s="92"/>
      <c r="O1866" s="92"/>
      <c r="P1866" s="92"/>
      <c r="Q1866" s="92"/>
      <c r="R1866" s="92"/>
      <c r="S1866" s="92"/>
      <c r="T1866" s="92"/>
    </row>
    <row r="1867" spans="1:20" s="15" customFormat="1" ht="14.25">
      <c r="A1867" s="14"/>
      <c r="E1867" s="395"/>
      <c r="F1867" s="10"/>
      <c r="G1867" s="10"/>
      <c r="H1867" s="10"/>
      <c r="I1867" s="10"/>
      <c r="J1867" s="62"/>
      <c r="K1867" s="62"/>
      <c r="L1867" s="72"/>
      <c r="M1867" s="92"/>
      <c r="N1867" s="92"/>
      <c r="O1867" s="92"/>
      <c r="P1867" s="92"/>
      <c r="Q1867" s="92"/>
      <c r="R1867" s="92"/>
      <c r="S1867" s="92"/>
      <c r="T1867" s="92"/>
    </row>
    <row r="1868" spans="1:20" s="15" customFormat="1" ht="14.25">
      <c r="A1868" s="14"/>
      <c r="E1868" s="395"/>
      <c r="F1868" s="10"/>
      <c r="G1868" s="10"/>
      <c r="H1868" s="10"/>
      <c r="I1868" s="10"/>
      <c r="J1868" s="62"/>
      <c r="K1868" s="62"/>
      <c r="L1868" s="72"/>
      <c r="M1868" s="92"/>
      <c r="N1868" s="92"/>
      <c r="O1868" s="92"/>
      <c r="P1868" s="92"/>
      <c r="Q1868" s="92"/>
      <c r="R1868" s="92"/>
      <c r="S1868" s="92"/>
      <c r="T1868" s="92"/>
    </row>
    <row r="1869" spans="1:20" s="15" customFormat="1" ht="14.25">
      <c r="A1869" s="14"/>
      <c r="E1869" s="395"/>
      <c r="F1869" s="10"/>
      <c r="G1869" s="10"/>
      <c r="H1869" s="10"/>
      <c r="I1869" s="10"/>
      <c r="J1869" s="62"/>
      <c r="K1869" s="62"/>
      <c r="L1869" s="72"/>
      <c r="M1869" s="92"/>
      <c r="N1869" s="92"/>
      <c r="O1869" s="92"/>
      <c r="P1869" s="92"/>
      <c r="Q1869" s="92"/>
      <c r="R1869" s="92"/>
      <c r="S1869" s="92"/>
      <c r="T1869" s="92"/>
    </row>
    <row r="1870" spans="1:20" s="15" customFormat="1" ht="14.25">
      <c r="A1870" s="14"/>
      <c r="E1870" s="395"/>
      <c r="F1870" s="10"/>
      <c r="G1870" s="10"/>
      <c r="H1870" s="10"/>
      <c r="I1870" s="10"/>
      <c r="J1870" s="62"/>
      <c r="K1870" s="62"/>
      <c r="L1870" s="72"/>
      <c r="M1870" s="92"/>
      <c r="N1870" s="92"/>
      <c r="O1870" s="92"/>
      <c r="P1870" s="92"/>
      <c r="Q1870" s="92"/>
      <c r="R1870" s="92"/>
      <c r="S1870" s="92"/>
      <c r="T1870" s="92"/>
    </row>
    <row r="1871" spans="1:20" s="15" customFormat="1" ht="14.25">
      <c r="A1871" s="14"/>
      <c r="E1871" s="395"/>
      <c r="F1871" s="10"/>
      <c r="G1871" s="10"/>
      <c r="H1871" s="10"/>
      <c r="I1871" s="10"/>
      <c r="J1871" s="62"/>
      <c r="K1871" s="62"/>
      <c r="L1871" s="72"/>
      <c r="M1871" s="92"/>
      <c r="N1871" s="92"/>
      <c r="O1871" s="92"/>
      <c r="P1871" s="92"/>
      <c r="Q1871" s="92"/>
      <c r="R1871" s="92"/>
      <c r="S1871" s="92"/>
      <c r="T1871" s="92"/>
    </row>
    <row r="1872" spans="1:20" s="15" customFormat="1" ht="14.25">
      <c r="A1872" s="14"/>
      <c r="E1872" s="395"/>
      <c r="F1872" s="10"/>
      <c r="G1872" s="10"/>
      <c r="H1872" s="10"/>
      <c r="I1872" s="10"/>
      <c r="J1872" s="62"/>
      <c r="K1872" s="62"/>
      <c r="L1872" s="72"/>
      <c r="M1872" s="92"/>
      <c r="N1872" s="92"/>
      <c r="O1872" s="92"/>
      <c r="P1872" s="92"/>
      <c r="Q1872" s="92"/>
      <c r="R1872" s="92"/>
      <c r="S1872" s="92"/>
      <c r="T1872" s="92"/>
    </row>
    <row r="1873" spans="1:20" s="15" customFormat="1" ht="14.25">
      <c r="A1873" s="14"/>
      <c r="E1873" s="395"/>
      <c r="F1873" s="10"/>
      <c r="G1873" s="10"/>
      <c r="H1873" s="10"/>
      <c r="I1873" s="10"/>
      <c r="J1873" s="62"/>
      <c r="K1873" s="62"/>
      <c r="L1873" s="72"/>
      <c r="M1873" s="92"/>
      <c r="N1873" s="92"/>
      <c r="O1873" s="92"/>
      <c r="P1873" s="92"/>
      <c r="Q1873" s="92"/>
      <c r="R1873" s="92"/>
      <c r="S1873" s="92"/>
      <c r="T1873" s="92"/>
    </row>
    <row r="1874" spans="1:20" s="15" customFormat="1" ht="14.25">
      <c r="A1874" s="14"/>
      <c r="E1874" s="395"/>
      <c r="F1874" s="10"/>
      <c r="G1874" s="10"/>
      <c r="H1874" s="10"/>
      <c r="I1874" s="10"/>
      <c r="J1874" s="62"/>
      <c r="K1874" s="62"/>
      <c r="L1874" s="72"/>
      <c r="M1874" s="92"/>
      <c r="N1874" s="92"/>
      <c r="O1874" s="92"/>
      <c r="P1874" s="92"/>
      <c r="Q1874" s="92"/>
      <c r="R1874" s="92"/>
      <c r="S1874" s="92"/>
      <c r="T1874" s="92"/>
    </row>
    <row r="1875" spans="1:20" s="15" customFormat="1" ht="14.25">
      <c r="A1875" s="14"/>
      <c r="E1875" s="395"/>
      <c r="F1875" s="10"/>
      <c r="G1875" s="10"/>
      <c r="H1875" s="10"/>
      <c r="I1875" s="10"/>
      <c r="J1875" s="62"/>
      <c r="K1875" s="62"/>
      <c r="L1875" s="72"/>
      <c r="M1875" s="92"/>
      <c r="N1875" s="92"/>
      <c r="O1875" s="92"/>
      <c r="P1875" s="92"/>
      <c r="Q1875" s="92"/>
      <c r="R1875" s="92"/>
      <c r="S1875" s="92"/>
      <c r="T1875" s="92"/>
    </row>
    <row r="1876" spans="1:20" s="15" customFormat="1" ht="14.25">
      <c r="A1876" s="14"/>
      <c r="E1876" s="395"/>
      <c r="F1876" s="10"/>
      <c r="G1876" s="10"/>
      <c r="H1876" s="10"/>
      <c r="I1876" s="10"/>
      <c r="J1876" s="62"/>
      <c r="K1876" s="62"/>
      <c r="L1876" s="72"/>
      <c r="M1876" s="92"/>
      <c r="N1876" s="92"/>
      <c r="O1876" s="92"/>
      <c r="P1876" s="92"/>
      <c r="Q1876" s="92"/>
      <c r="R1876" s="92"/>
      <c r="S1876" s="92"/>
      <c r="T1876" s="92"/>
    </row>
    <row r="1877" spans="1:20" s="15" customFormat="1" ht="14.25">
      <c r="A1877" s="14"/>
      <c r="E1877" s="395"/>
      <c r="F1877" s="10"/>
      <c r="G1877" s="10"/>
      <c r="H1877" s="10"/>
      <c r="I1877" s="10"/>
      <c r="J1877" s="62"/>
      <c r="K1877" s="62"/>
      <c r="L1877" s="72"/>
      <c r="M1877" s="92"/>
      <c r="N1877" s="92"/>
      <c r="O1877" s="92"/>
      <c r="P1877" s="92"/>
      <c r="Q1877" s="92"/>
      <c r="R1877" s="92"/>
      <c r="S1877" s="92"/>
      <c r="T1877" s="92"/>
    </row>
    <row r="1878" spans="1:20" s="15" customFormat="1" ht="14.25">
      <c r="A1878" s="14"/>
      <c r="E1878" s="395"/>
      <c r="F1878" s="10"/>
      <c r="G1878" s="10"/>
      <c r="H1878" s="10"/>
      <c r="I1878" s="10"/>
      <c r="J1878" s="62"/>
      <c r="K1878" s="62"/>
      <c r="L1878" s="72"/>
      <c r="M1878" s="92"/>
      <c r="N1878" s="92"/>
      <c r="O1878" s="92"/>
      <c r="P1878" s="92"/>
      <c r="Q1878" s="92"/>
      <c r="R1878" s="92"/>
      <c r="S1878" s="92"/>
      <c r="T1878" s="92"/>
    </row>
    <row r="1879" spans="1:20" s="15" customFormat="1" ht="14.25">
      <c r="A1879" s="14"/>
      <c r="E1879" s="395"/>
      <c r="F1879" s="10"/>
      <c r="G1879" s="10"/>
      <c r="H1879" s="10"/>
      <c r="I1879" s="10"/>
      <c r="J1879" s="62"/>
      <c r="K1879" s="62"/>
      <c r="L1879" s="72"/>
      <c r="M1879" s="92"/>
      <c r="N1879" s="92"/>
      <c r="O1879" s="92"/>
      <c r="P1879" s="92"/>
      <c r="Q1879" s="92"/>
      <c r="R1879" s="92"/>
      <c r="S1879" s="92"/>
      <c r="T1879" s="92"/>
    </row>
    <row r="1880" spans="1:20" s="15" customFormat="1" ht="14.25">
      <c r="A1880" s="14"/>
      <c r="E1880" s="395"/>
      <c r="F1880" s="10"/>
      <c r="G1880" s="10"/>
      <c r="H1880" s="10"/>
      <c r="I1880" s="10"/>
      <c r="J1880" s="62"/>
      <c r="K1880" s="62"/>
      <c r="L1880" s="72"/>
      <c r="M1880" s="92"/>
      <c r="N1880" s="92"/>
      <c r="O1880" s="92"/>
      <c r="P1880" s="92"/>
      <c r="Q1880" s="92"/>
      <c r="R1880" s="92"/>
      <c r="S1880" s="92"/>
      <c r="T1880" s="92"/>
    </row>
    <row r="1881" spans="1:20" s="15" customFormat="1" ht="14.25">
      <c r="A1881" s="14"/>
      <c r="E1881" s="395"/>
      <c r="F1881" s="10"/>
      <c r="G1881" s="10"/>
      <c r="H1881" s="10"/>
      <c r="I1881" s="10"/>
      <c r="J1881" s="62"/>
      <c r="K1881" s="62"/>
      <c r="L1881" s="72"/>
      <c r="M1881" s="92"/>
      <c r="N1881" s="92"/>
      <c r="O1881" s="92"/>
      <c r="P1881" s="92"/>
      <c r="Q1881" s="92"/>
      <c r="R1881" s="92"/>
      <c r="S1881" s="92"/>
      <c r="T1881" s="92"/>
    </row>
    <row r="1882" spans="1:20" s="15" customFormat="1" ht="14.25">
      <c r="A1882" s="14"/>
      <c r="E1882" s="395"/>
      <c r="F1882" s="10"/>
      <c r="G1882" s="10"/>
      <c r="H1882" s="10"/>
      <c r="I1882" s="10"/>
      <c r="J1882" s="62"/>
      <c r="K1882" s="62"/>
      <c r="L1882" s="72"/>
      <c r="M1882" s="92"/>
      <c r="N1882" s="92"/>
      <c r="O1882" s="92"/>
      <c r="P1882" s="92"/>
      <c r="Q1882" s="92"/>
      <c r="R1882" s="92"/>
      <c r="S1882" s="92"/>
      <c r="T1882" s="92"/>
    </row>
    <row r="1883" spans="1:20" s="15" customFormat="1" ht="14.25">
      <c r="A1883" s="14"/>
      <c r="E1883" s="395"/>
      <c r="F1883" s="10"/>
      <c r="G1883" s="10"/>
      <c r="H1883" s="10"/>
      <c r="I1883" s="10"/>
      <c r="J1883" s="62"/>
      <c r="K1883" s="62"/>
      <c r="L1883" s="72"/>
      <c r="M1883" s="92"/>
      <c r="N1883" s="92"/>
      <c r="O1883" s="92"/>
      <c r="P1883" s="92"/>
      <c r="Q1883" s="92"/>
      <c r="R1883" s="92"/>
      <c r="S1883" s="92"/>
      <c r="T1883" s="92"/>
    </row>
    <row r="1884" spans="1:20" s="15" customFormat="1" ht="14.25">
      <c r="A1884" s="14"/>
      <c r="E1884" s="395"/>
      <c r="F1884" s="10"/>
      <c r="G1884" s="10"/>
      <c r="H1884" s="10"/>
      <c r="I1884" s="10"/>
      <c r="J1884" s="62"/>
      <c r="K1884" s="62"/>
      <c r="L1884" s="72"/>
      <c r="M1884" s="92"/>
      <c r="N1884" s="92"/>
      <c r="O1884" s="92"/>
      <c r="P1884" s="92"/>
      <c r="Q1884" s="92"/>
      <c r="R1884" s="92"/>
      <c r="S1884" s="92"/>
      <c r="T1884" s="92"/>
    </row>
    <row r="1885" spans="1:20" s="15" customFormat="1" ht="14.25">
      <c r="A1885" s="14"/>
      <c r="E1885" s="395"/>
      <c r="F1885" s="10"/>
      <c r="G1885" s="10"/>
      <c r="H1885" s="10"/>
      <c r="I1885" s="10"/>
      <c r="J1885" s="62"/>
      <c r="K1885" s="62"/>
      <c r="L1885" s="72"/>
      <c r="M1885" s="92"/>
      <c r="N1885" s="92"/>
      <c r="O1885" s="92"/>
      <c r="P1885" s="92"/>
      <c r="Q1885" s="92"/>
      <c r="R1885" s="92"/>
      <c r="S1885" s="92"/>
      <c r="T1885" s="92"/>
    </row>
    <row r="1886" spans="1:20" s="15" customFormat="1" ht="14.25">
      <c r="A1886" s="14"/>
      <c r="E1886" s="395"/>
      <c r="F1886" s="10"/>
      <c r="G1886" s="10"/>
      <c r="H1886" s="10"/>
      <c r="I1886" s="10"/>
      <c r="J1886" s="62"/>
      <c r="K1886" s="62"/>
      <c r="L1886" s="72"/>
      <c r="M1886" s="92"/>
      <c r="N1886" s="92"/>
      <c r="O1886" s="92"/>
      <c r="P1886" s="92"/>
      <c r="Q1886" s="92"/>
      <c r="R1886" s="92"/>
      <c r="S1886" s="92"/>
      <c r="T1886" s="92"/>
    </row>
    <row r="1887" spans="1:20" s="15" customFormat="1" ht="14.25">
      <c r="A1887" s="14"/>
      <c r="E1887" s="395"/>
      <c r="F1887" s="10"/>
      <c r="G1887" s="10"/>
      <c r="H1887" s="10"/>
      <c r="I1887" s="10"/>
      <c r="J1887" s="62"/>
      <c r="K1887" s="62"/>
      <c r="L1887" s="72"/>
      <c r="M1887" s="92"/>
      <c r="N1887" s="92"/>
      <c r="O1887" s="92"/>
      <c r="P1887" s="92"/>
      <c r="Q1887" s="92"/>
      <c r="R1887" s="92"/>
      <c r="S1887" s="92"/>
      <c r="T1887" s="92"/>
    </row>
    <row r="1888" spans="1:20" s="15" customFormat="1" ht="14.25">
      <c r="A1888" s="14"/>
      <c r="E1888" s="395"/>
      <c r="F1888" s="10"/>
      <c r="G1888" s="10"/>
      <c r="H1888" s="10"/>
      <c r="I1888" s="10"/>
      <c r="J1888" s="62"/>
      <c r="K1888" s="62"/>
      <c r="L1888" s="72"/>
      <c r="M1888" s="92"/>
      <c r="N1888" s="92"/>
      <c r="O1888" s="92"/>
      <c r="P1888" s="92"/>
      <c r="Q1888" s="92"/>
      <c r="R1888" s="92"/>
      <c r="S1888" s="92"/>
      <c r="T1888" s="92"/>
    </row>
    <row r="1889" spans="1:20" s="15" customFormat="1" ht="14.25">
      <c r="A1889" s="14"/>
      <c r="E1889" s="395"/>
      <c r="F1889" s="10"/>
      <c r="G1889" s="10"/>
      <c r="H1889" s="10"/>
      <c r="I1889" s="10"/>
      <c r="J1889" s="62"/>
      <c r="K1889" s="62"/>
      <c r="L1889" s="72"/>
      <c r="M1889" s="92"/>
      <c r="N1889" s="92"/>
      <c r="O1889" s="92"/>
      <c r="P1889" s="92"/>
      <c r="Q1889" s="92"/>
      <c r="R1889" s="92"/>
      <c r="S1889" s="92"/>
      <c r="T1889" s="92"/>
    </row>
    <row r="1890" spans="1:20" s="15" customFormat="1" ht="14.25">
      <c r="A1890" s="14"/>
      <c r="E1890" s="395"/>
      <c r="F1890" s="10"/>
      <c r="G1890" s="10"/>
      <c r="H1890" s="10"/>
      <c r="I1890" s="10"/>
      <c r="J1890" s="62"/>
      <c r="K1890" s="62"/>
      <c r="L1890" s="72"/>
      <c r="M1890" s="92"/>
      <c r="N1890" s="92"/>
      <c r="O1890" s="92"/>
      <c r="P1890" s="92"/>
      <c r="Q1890" s="92"/>
      <c r="R1890" s="92"/>
      <c r="S1890" s="92"/>
      <c r="T1890" s="92"/>
    </row>
    <row r="1891" spans="1:20" s="15" customFormat="1" ht="14.25">
      <c r="A1891" s="14"/>
      <c r="E1891" s="395"/>
      <c r="F1891" s="10"/>
      <c r="G1891" s="10"/>
      <c r="H1891" s="10"/>
      <c r="I1891" s="10"/>
      <c r="J1891" s="62"/>
      <c r="K1891" s="62"/>
      <c r="L1891" s="72"/>
      <c r="M1891" s="92"/>
      <c r="N1891" s="92"/>
      <c r="O1891" s="92"/>
      <c r="P1891" s="92"/>
      <c r="Q1891" s="92"/>
      <c r="R1891" s="92"/>
      <c r="S1891" s="92"/>
      <c r="T1891" s="92"/>
    </row>
    <row r="1892" spans="1:20" s="15" customFormat="1" ht="14.25">
      <c r="A1892" s="14"/>
      <c r="E1892" s="395"/>
      <c r="F1892" s="10"/>
      <c r="G1892" s="10"/>
      <c r="H1892" s="10"/>
      <c r="I1892" s="10"/>
      <c r="J1892" s="62"/>
      <c r="K1892" s="62"/>
      <c r="L1892" s="72"/>
      <c r="M1892" s="92"/>
      <c r="N1892" s="92"/>
      <c r="O1892" s="92"/>
      <c r="P1892" s="92"/>
      <c r="Q1892" s="92"/>
      <c r="R1892" s="92"/>
      <c r="S1892" s="92"/>
      <c r="T1892" s="92"/>
    </row>
    <row r="1893" spans="1:20" s="15" customFormat="1" ht="14.25">
      <c r="A1893" s="14"/>
      <c r="E1893" s="395"/>
      <c r="F1893" s="10"/>
      <c r="G1893" s="10"/>
      <c r="H1893" s="10"/>
      <c r="I1893" s="10"/>
      <c r="J1893" s="62"/>
      <c r="K1893" s="62"/>
      <c r="L1893" s="72"/>
      <c r="M1893" s="92"/>
      <c r="N1893" s="92"/>
      <c r="O1893" s="92"/>
      <c r="P1893" s="92"/>
      <c r="Q1893" s="92"/>
      <c r="R1893" s="92"/>
      <c r="S1893" s="92"/>
      <c r="T1893" s="92"/>
    </row>
    <row r="1894" spans="1:20" s="15" customFormat="1" ht="14.25">
      <c r="A1894" s="14"/>
      <c r="E1894" s="395"/>
      <c r="F1894" s="10"/>
      <c r="G1894" s="10"/>
      <c r="H1894" s="10"/>
      <c r="I1894" s="10"/>
      <c r="J1894" s="62"/>
      <c r="K1894" s="62"/>
      <c r="L1894" s="72"/>
      <c r="M1894" s="92"/>
      <c r="N1894" s="92"/>
      <c r="O1894" s="92"/>
      <c r="P1894" s="92"/>
      <c r="Q1894" s="92"/>
      <c r="R1894" s="92"/>
      <c r="S1894" s="92"/>
      <c r="T1894" s="92"/>
    </row>
    <row r="1895" spans="1:20" s="15" customFormat="1" ht="14.25">
      <c r="A1895" s="14"/>
      <c r="E1895" s="395"/>
      <c r="F1895" s="10"/>
      <c r="G1895" s="10"/>
      <c r="H1895" s="10"/>
      <c r="I1895" s="10"/>
      <c r="J1895" s="62"/>
      <c r="K1895" s="62"/>
      <c r="L1895" s="72"/>
      <c r="M1895" s="92"/>
      <c r="N1895" s="92"/>
      <c r="O1895" s="92"/>
      <c r="P1895" s="92"/>
      <c r="Q1895" s="92"/>
      <c r="R1895" s="92"/>
      <c r="S1895" s="92"/>
      <c r="T1895" s="92"/>
    </row>
    <row r="1896" spans="1:20" s="15" customFormat="1" ht="14.25">
      <c r="A1896" s="14"/>
      <c r="E1896" s="395"/>
      <c r="F1896" s="10"/>
      <c r="G1896" s="10"/>
      <c r="H1896" s="10"/>
      <c r="I1896" s="10"/>
      <c r="J1896" s="62"/>
      <c r="K1896" s="62"/>
      <c r="L1896" s="72"/>
      <c r="M1896" s="92"/>
      <c r="N1896" s="92"/>
      <c r="O1896" s="92"/>
      <c r="P1896" s="92"/>
      <c r="Q1896" s="92"/>
      <c r="R1896" s="92"/>
      <c r="S1896" s="92"/>
      <c r="T1896" s="92"/>
    </row>
    <row r="1897" spans="1:20" s="15" customFormat="1" ht="14.25">
      <c r="A1897" s="14"/>
      <c r="E1897" s="395"/>
      <c r="F1897" s="10"/>
      <c r="G1897" s="10"/>
      <c r="H1897" s="10"/>
      <c r="I1897" s="10"/>
      <c r="J1897" s="62"/>
      <c r="K1897" s="62"/>
      <c r="L1897" s="72"/>
      <c r="M1897" s="92"/>
      <c r="N1897" s="92"/>
      <c r="O1897" s="92"/>
      <c r="P1897" s="92"/>
      <c r="Q1897" s="92"/>
      <c r="R1897" s="92"/>
      <c r="S1897" s="92"/>
      <c r="T1897" s="92"/>
    </row>
    <row r="1898" spans="1:20" s="15" customFormat="1" ht="14.25">
      <c r="A1898" s="14"/>
      <c r="E1898" s="395"/>
      <c r="F1898" s="10"/>
      <c r="G1898" s="10"/>
      <c r="H1898" s="10"/>
      <c r="I1898" s="10"/>
      <c r="J1898" s="62"/>
      <c r="K1898" s="62"/>
      <c r="L1898" s="72"/>
      <c r="M1898" s="92"/>
      <c r="N1898" s="92"/>
      <c r="O1898" s="92"/>
      <c r="P1898" s="92"/>
      <c r="Q1898" s="92"/>
      <c r="R1898" s="92"/>
      <c r="S1898" s="92"/>
      <c r="T1898" s="92"/>
    </row>
    <row r="1899" spans="1:20" s="15" customFormat="1" ht="14.25">
      <c r="A1899" s="14"/>
      <c r="E1899" s="395"/>
      <c r="F1899" s="10"/>
      <c r="G1899" s="10"/>
      <c r="H1899" s="10"/>
      <c r="I1899" s="10"/>
      <c r="J1899" s="62"/>
      <c r="K1899" s="62"/>
      <c r="L1899" s="72"/>
      <c r="M1899" s="92"/>
      <c r="N1899" s="92"/>
      <c r="O1899" s="92"/>
      <c r="P1899" s="92"/>
      <c r="Q1899" s="92"/>
      <c r="R1899" s="92"/>
      <c r="S1899" s="92"/>
      <c r="T1899" s="92"/>
    </row>
    <row r="1900" spans="1:20" s="15" customFormat="1" ht="14.25">
      <c r="A1900" s="14"/>
      <c r="E1900" s="395"/>
      <c r="F1900" s="10"/>
      <c r="G1900" s="10"/>
      <c r="H1900" s="10"/>
      <c r="I1900" s="10"/>
      <c r="J1900" s="62"/>
      <c r="K1900" s="62"/>
      <c r="L1900" s="72"/>
      <c r="M1900" s="92"/>
      <c r="N1900" s="92"/>
      <c r="O1900" s="92"/>
      <c r="P1900" s="92"/>
      <c r="Q1900" s="92"/>
      <c r="R1900" s="92"/>
      <c r="S1900" s="92"/>
      <c r="T1900" s="92"/>
    </row>
    <row r="1901" spans="1:20" s="15" customFormat="1" ht="14.25">
      <c r="A1901" s="14"/>
      <c r="E1901" s="395"/>
      <c r="F1901" s="10"/>
      <c r="G1901" s="10"/>
      <c r="H1901" s="10"/>
      <c r="I1901" s="10"/>
      <c r="J1901" s="62"/>
      <c r="K1901" s="62"/>
      <c r="L1901" s="72"/>
      <c r="M1901" s="92"/>
      <c r="N1901" s="92"/>
      <c r="O1901" s="92"/>
      <c r="P1901" s="92"/>
      <c r="Q1901" s="92"/>
      <c r="R1901" s="92"/>
      <c r="S1901" s="92"/>
      <c r="T1901" s="92"/>
    </row>
    <row r="1902" spans="1:20" s="15" customFormat="1" ht="14.25">
      <c r="A1902" s="14"/>
      <c r="E1902" s="395"/>
      <c r="F1902" s="10"/>
      <c r="G1902" s="10"/>
      <c r="H1902" s="10"/>
      <c r="I1902" s="10"/>
      <c r="J1902" s="62"/>
      <c r="K1902" s="62"/>
      <c r="L1902" s="72"/>
      <c r="M1902" s="92"/>
      <c r="N1902" s="92"/>
      <c r="O1902" s="92"/>
      <c r="P1902" s="92"/>
      <c r="Q1902" s="92"/>
      <c r="R1902" s="92"/>
      <c r="S1902" s="92"/>
      <c r="T1902" s="92"/>
    </row>
    <row r="1903" spans="1:20" s="15" customFormat="1" ht="14.25">
      <c r="A1903" s="14"/>
      <c r="E1903" s="395"/>
      <c r="F1903" s="10"/>
      <c r="G1903" s="10"/>
      <c r="H1903" s="10"/>
      <c r="I1903" s="10"/>
      <c r="J1903" s="62"/>
      <c r="K1903" s="62"/>
      <c r="L1903" s="72"/>
      <c r="M1903" s="92"/>
      <c r="N1903" s="92"/>
      <c r="O1903" s="92"/>
      <c r="P1903" s="92"/>
      <c r="Q1903" s="92"/>
      <c r="R1903" s="92"/>
      <c r="S1903" s="92"/>
      <c r="T1903" s="92"/>
    </row>
    <row r="1904" spans="1:20" s="15" customFormat="1" ht="14.25">
      <c r="A1904" s="14"/>
      <c r="E1904" s="395"/>
      <c r="F1904" s="10"/>
      <c r="G1904" s="10"/>
      <c r="H1904" s="10"/>
      <c r="I1904" s="10"/>
      <c r="J1904" s="62"/>
      <c r="K1904" s="62"/>
      <c r="L1904" s="72"/>
      <c r="M1904" s="92"/>
      <c r="N1904" s="92"/>
      <c r="O1904" s="92"/>
      <c r="P1904" s="92"/>
      <c r="Q1904" s="92"/>
      <c r="R1904" s="92"/>
      <c r="S1904" s="92"/>
      <c r="T1904" s="92"/>
    </row>
    <row r="1905" spans="1:20" s="15" customFormat="1" ht="14.25">
      <c r="A1905" s="14"/>
      <c r="E1905" s="395"/>
      <c r="F1905" s="10"/>
      <c r="G1905" s="10"/>
      <c r="H1905" s="10"/>
      <c r="I1905" s="10"/>
      <c r="J1905" s="62"/>
      <c r="K1905" s="62"/>
      <c r="L1905" s="72"/>
      <c r="M1905" s="92"/>
      <c r="N1905" s="92"/>
      <c r="O1905" s="92"/>
      <c r="P1905" s="92"/>
      <c r="Q1905" s="92"/>
      <c r="R1905" s="92"/>
      <c r="S1905" s="92"/>
      <c r="T1905" s="92"/>
    </row>
    <row r="1906" spans="1:20" s="15" customFormat="1" ht="14.25">
      <c r="A1906" s="14"/>
      <c r="E1906" s="395"/>
      <c r="F1906" s="10"/>
      <c r="G1906" s="10"/>
      <c r="H1906" s="10"/>
      <c r="I1906" s="10"/>
      <c r="J1906" s="62"/>
      <c r="K1906" s="62"/>
      <c r="L1906" s="72"/>
      <c r="M1906" s="92"/>
      <c r="N1906" s="92"/>
      <c r="O1906" s="92"/>
      <c r="P1906" s="92"/>
      <c r="Q1906" s="92"/>
      <c r="R1906" s="92"/>
      <c r="S1906" s="92"/>
      <c r="T1906" s="92"/>
    </row>
    <row r="1907" spans="1:20" s="15" customFormat="1" ht="14.25">
      <c r="A1907" s="14"/>
      <c r="E1907" s="395"/>
      <c r="F1907" s="10"/>
      <c r="G1907" s="10"/>
      <c r="H1907" s="10"/>
      <c r="I1907" s="10"/>
      <c r="J1907" s="62"/>
      <c r="K1907" s="62"/>
      <c r="L1907" s="72"/>
      <c r="M1907" s="92"/>
      <c r="N1907" s="92"/>
      <c r="O1907" s="92"/>
      <c r="P1907" s="92"/>
      <c r="Q1907" s="92"/>
      <c r="R1907" s="92"/>
      <c r="S1907" s="92"/>
      <c r="T1907" s="92"/>
    </row>
    <row r="1908" spans="1:20" s="15" customFormat="1" ht="14.25">
      <c r="A1908" s="14"/>
      <c r="E1908" s="395"/>
      <c r="F1908" s="10"/>
      <c r="G1908" s="10"/>
      <c r="H1908" s="10"/>
      <c r="I1908" s="10"/>
      <c r="J1908" s="62"/>
      <c r="K1908" s="62"/>
      <c r="L1908" s="72"/>
      <c r="M1908" s="92"/>
      <c r="N1908" s="92"/>
      <c r="O1908" s="92"/>
      <c r="P1908" s="92"/>
      <c r="Q1908" s="92"/>
      <c r="R1908" s="92"/>
      <c r="S1908" s="92"/>
      <c r="T1908" s="92"/>
    </row>
    <row r="1909" spans="1:20" s="15" customFormat="1" ht="14.25">
      <c r="A1909" s="14"/>
      <c r="E1909" s="395"/>
      <c r="F1909" s="10"/>
      <c r="G1909" s="10"/>
      <c r="H1909" s="10"/>
      <c r="I1909" s="10"/>
      <c r="J1909" s="62"/>
      <c r="K1909" s="62"/>
      <c r="L1909" s="72"/>
      <c r="M1909" s="92"/>
      <c r="N1909" s="92"/>
      <c r="O1909" s="92"/>
      <c r="P1909" s="92"/>
      <c r="Q1909" s="92"/>
      <c r="R1909" s="92"/>
      <c r="S1909" s="92"/>
      <c r="T1909" s="92"/>
    </row>
    <row r="1910" spans="1:20" s="15" customFormat="1" ht="14.25">
      <c r="A1910" s="14"/>
      <c r="E1910" s="395"/>
      <c r="F1910" s="10"/>
      <c r="G1910" s="10"/>
      <c r="H1910" s="10"/>
      <c r="I1910" s="10"/>
      <c r="J1910" s="62"/>
      <c r="K1910" s="62"/>
      <c r="L1910" s="72"/>
      <c r="M1910" s="92"/>
      <c r="N1910" s="92"/>
      <c r="O1910" s="92"/>
      <c r="P1910" s="92"/>
      <c r="Q1910" s="92"/>
      <c r="R1910" s="92"/>
      <c r="S1910" s="92"/>
      <c r="T1910" s="92"/>
    </row>
    <row r="1911" spans="1:20" s="15" customFormat="1" ht="14.25">
      <c r="A1911" s="14"/>
      <c r="E1911" s="395"/>
      <c r="F1911" s="10"/>
      <c r="G1911" s="10"/>
      <c r="H1911" s="10"/>
      <c r="I1911" s="10"/>
      <c r="J1911" s="62"/>
      <c r="K1911" s="62"/>
      <c r="L1911" s="72"/>
      <c r="M1911" s="92"/>
      <c r="N1911" s="92"/>
      <c r="O1911" s="92"/>
      <c r="P1911" s="92"/>
      <c r="Q1911" s="92"/>
      <c r="R1911" s="92"/>
      <c r="S1911" s="92"/>
      <c r="T1911" s="92"/>
    </row>
    <row r="1912" spans="1:20" s="15" customFormat="1" ht="14.25">
      <c r="A1912" s="14"/>
      <c r="E1912" s="395"/>
      <c r="F1912" s="10"/>
      <c r="G1912" s="10"/>
      <c r="H1912" s="10"/>
      <c r="I1912" s="10"/>
      <c r="J1912" s="62"/>
      <c r="K1912" s="62"/>
      <c r="L1912" s="72"/>
      <c r="M1912" s="92"/>
      <c r="N1912" s="92"/>
      <c r="O1912" s="92"/>
      <c r="P1912" s="92"/>
      <c r="Q1912" s="92"/>
      <c r="R1912" s="92"/>
      <c r="S1912" s="92"/>
      <c r="T1912" s="92"/>
    </row>
    <row r="1913" spans="1:20" s="15" customFormat="1" ht="14.25">
      <c r="A1913" s="14"/>
      <c r="E1913" s="395"/>
      <c r="F1913" s="10"/>
      <c r="G1913" s="10"/>
      <c r="H1913" s="10"/>
      <c r="I1913" s="10"/>
      <c r="J1913" s="62"/>
      <c r="K1913" s="62"/>
      <c r="L1913" s="72"/>
      <c r="M1913" s="92"/>
      <c r="N1913" s="92"/>
      <c r="O1913" s="92"/>
      <c r="P1913" s="92"/>
      <c r="Q1913" s="92"/>
      <c r="R1913" s="92"/>
      <c r="S1913" s="92"/>
      <c r="T1913" s="92"/>
    </row>
    <row r="1914" spans="1:20" s="15" customFormat="1" ht="14.25">
      <c r="A1914" s="14"/>
      <c r="E1914" s="395"/>
      <c r="F1914" s="10"/>
      <c r="G1914" s="10"/>
      <c r="H1914" s="10"/>
      <c r="I1914" s="10"/>
      <c r="J1914" s="62"/>
      <c r="K1914" s="62"/>
      <c r="L1914" s="72"/>
      <c r="M1914" s="92"/>
      <c r="N1914" s="92"/>
      <c r="O1914" s="92"/>
      <c r="P1914" s="92"/>
      <c r="Q1914" s="92"/>
      <c r="R1914" s="92"/>
      <c r="S1914" s="92"/>
      <c r="T1914" s="92"/>
    </row>
    <row r="1915" spans="1:20" s="15" customFormat="1" ht="14.25">
      <c r="A1915" s="14"/>
      <c r="E1915" s="395"/>
      <c r="F1915" s="10"/>
      <c r="G1915" s="10"/>
      <c r="H1915" s="10"/>
      <c r="I1915" s="10"/>
      <c r="J1915" s="62"/>
      <c r="K1915" s="62"/>
      <c r="L1915" s="72"/>
      <c r="M1915" s="92"/>
      <c r="N1915" s="92"/>
      <c r="O1915" s="92"/>
      <c r="P1915" s="92"/>
      <c r="Q1915" s="92"/>
      <c r="R1915" s="92"/>
      <c r="S1915" s="92"/>
      <c r="T1915" s="92"/>
    </row>
    <row r="1916" spans="1:20" s="15" customFormat="1" ht="14.25">
      <c r="A1916" s="14"/>
      <c r="E1916" s="395"/>
      <c r="F1916" s="10"/>
      <c r="G1916" s="10"/>
      <c r="H1916" s="10"/>
      <c r="I1916" s="10"/>
      <c r="J1916" s="62"/>
      <c r="K1916" s="62"/>
      <c r="L1916" s="72"/>
      <c r="M1916" s="92"/>
      <c r="N1916" s="92"/>
      <c r="O1916" s="92"/>
      <c r="P1916" s="92"/>
      <c r="Q1916" s="92"/>
      <c r="R1916" s="92"/>
      <c r="S1916" s="92"/>
      <c r="T1916" s="92"/>
    </row>
    <row r="1917" spans="1:20" s="15" customFormat="1" ht="14.25">
      <c r="A1917" s="14"/>
      <c r="E1917" s="395"/>
      <c r="F1917" s="10"/>
      <c r="G1917" s="10"/>
      <c r="H1917" s="10"/>
      <c r="I1917" s="10"/>
      <c r="J1917" s="62"/>
      <c r="K1917" s="62"/>
      <c r="L1917" s="72"/>
      <c r="M1917" s="92"/>
      <c r="N1917" s="92"/>
      <c r="O1917" s="92"/>
      <c r="P1917" s="92"/>
      <c r="Q1917" s="92"/>
      <c r="R1917" s="92"/>
      <c r="S1917" s="92"/>
      <c r="T1917" s="92"/>
    </row>
    <row r="1918" spans="1:20" s="15" customFormat="1" ht="14.25">
      <c r="A1918" s="14"/>
      <c r="E1918" s="395"/>
      <c r="F1918" s="10"/>
      <c r="G1918" s="10"/>
      <c r="H1918" s="10"/>
      <c r="I1918" s="10"/>
      <c r="J1918" s="62"/>
      <c r="K1918" s="62"/>
      <c r="L1918" s="72"/>
      <c r="M1918" s="92"/>
      <c r="N1918" s="92"/>
      <c r="O1918" s="92"/>
      <c r="P1918" s="92"/>
      <c r="Q1918" s="92"/>
      <c r="R1918" s="92"/>
      <c r="S1918" s="92"/>
      <c r="T1918" s="92"/>
    </row>
    <row r="1919" spans="1:20" s="15" customFormat="1" ht="14.25">
      <c r="A1919" s="14"/>
      <c r="E1919" s="395"/>
      <c r="F1919" s="10"/>
      <c r="G1919" s="10"/>
      <c r="H1919" s="10"/>
      <c r="I1919" s="10"/>
      <c r="J1919" s="62"/>
      <c r="K1919" s="62"/>
      <c r="L1919" s="72"/>
      <c r="M1919" s="92"/>
      <c r="N1919" s="92"/>
      <c r="O1919" s="92"/>
      <c r="P1919" s="92"/>
      <c r="Q1919" s="92"/>
      <c r="R1919" s="92"/>
      <c r="S1919" s="92"/>
      <c r="T1919" s="92"/>
    </row>
    <row r="1920" spans="1:20" s="15" customFormat="1" ht="14.25">
      <c r="A1920" s="14"/>
      <c r="E1920" s="395"/>
      <c r="F1920" s="10"/>
      <c r="G1920" s="10"/>
      <c r="H1920" s="10"/>
      <c r="I1920" s="10"/>
      <c r="J1920" s="62"/>
      <c r="K1920" s="62"/>
      <c r="L1920" s="72"/>
      <c r="M1920" s="92"/>
      <c r="N1920" s="92"/>
      <c r="O1920" s="92"/>
      <c r="P1920" s="92"/>
      <c r="Q1920" s="92"/>
      <c r="R1920" s="92"/>
      <c r="S1920" s="92"/>
      <c r="T1920" s="92"/>
    </row>
    <row r="1921" spans="1:20" s="15" customFormat="1" ht="14.25">
      <c r="A1921" s="14"/>
      <c r="E1921" s="395"/>
      <c r="F1921" s="10"/>
      <c r="G1921" s="10"/>
      <c r="H1921" s="10"/>
      <c r="I1921" s="10"/>
      <c r="J1921" s="62"/>
      <c r="K1921" s="62"/>
      <c r="L1921" s="72"/>
      <c r="M1921" s="92"/>
      <c r="N1921" s="92"/>
      <c r="O1921" s="92"/>
      <c r="P1921" s="92"/>
      <c r="Q1921" s="92"/>
      <c r="R1921" s="92"/>
      <c r="S1921" s="92"/>
      <c r="T1921" s="92"/>
    </row>
    <row r="1922" spans="1:20" s="15" customFormat="1" ht="14.25">
      <c r="A1922" s="14"/>
      <c r="E1922" s="395"/>
      <c r="F1922" s="10"/>
      <c r="G1922" s="10"/>
      <c r="H1922" s="10"/>
      <c r="I1922" s="10"/>
      <c r="J1922" s="62"/>
      <c r="K1922" s="62"/>
      <c r="L1922" s="72"/>
      <c r="M1922" s="92"/>
      <c r="N1922" s="92"/>
      <c r="O1922" s="92"/>
      <c r="P1922" s="92"/>
      <c r="Q1922" s="92"/>
      <c r="R1922" s="92"/>
      <c r="S1922" s="92"/>
      <c r="T1922" s="92"/>
    </row>
    <row r="1923" spans="1:20" s="15" customFormat="1" ht="14.25">
      <c r="A1923" s="14"/>
      <c r="E1923" s="395"/>
      <c r="F1923" s="10"/>
      <c r="G1923" s="10"/>
      <c r="H1923" s="10"/>
      <c r="I1923" s="10"/>
      <c r="J1923" s="62"/>
      <c r="K1923" s="62"/>
      <c r="L1923" s="72"/>
      <c r="M1923" s="92"/>
      <c r="N1923" s="92"/>
      <c r="O1923" s="92"/>
      <c r="P1923" s="92"/>
      <c r="Q1923" s="92"/>
      <c r="R1923" s="92"/>
      <c r="S1923" s="92"/>
      <c r="T1923" s="92"/>
    </row>
    <row r="1924" spans="1:20" s="15" customFormat="1" ht="14.25">
      <c r="A1924" s="14"/>
      <c r="E1924" s="395"/>
      <c r="F1924" s="10"/>
      <c r="G1924" s="10"/>
      <c r="H1924" s="10"/>
      <c r="I1924" s="10"/>
      <c r="J1924" s="62"/>
      <c r="K1924" s="62"/>
      <c r="L1924" s="72"/>
      <c r="M1924" s="92"/>
      <c r="N1924" s="92"/>
      <c r="O1924" s="92"/>
      <c r="P1924" s="92"/>
      <c r="Q1924" s="92"/>
      <c r="R1924" s="92"/>
      <c r="S1924" s="92"/>
      <c r="T1924" s="92"/>
    </row>
    <row r="1925" spans="1:20" s="15" customFormat="1" ht="14.25">
      <c r="A1925" s="14"/>
      <c r="E1925" s="395"/>
      <c r="F1925" s="10"/>
      <c r="G1925" s="10"/>
      <c r="H1925" s="10"/>
      <c r="I1925" s="10"/>
      <c r="J1925" s="62"/>
      <c r="K1925" s="62"/>
      <c r="L1925" s="72"/>
      <c r="M1925" s="92"/>
      <c r="N1925" s="92"/>
      <c r="O1925" s="92"/>
      <c r="P1925" s="92"/>
      <c r="Q1925" s="92"/>
      <c r="R1925" s="92"/>
      <c r="S1925" s="92"/>
      <c r="T1925" s="92"/>
    </row>
    <row r="1926" spans="1:20" s="15" customFormat="1" ht="14.25">
      <c r="A1926" s="14"/>
      <c r="E1926" s="395"/>
      <c r="F1926" s="10"/>
      <c r="G1926" s="10"/>
      <c r="H1926" s="10"/>
      <c r="I1926" s="10"/>
      <c r="J1926" s="62"/>
      <c r="K1926" s="62"/>
      <c r="L1926" s="72"/>
      <c r="M1926" s="92"/>
      <c r="N1926" s="92"/>
      <c r="O1926" s="92"/>
      <c r="P1926" s="92"/>
      <c r="Q1926" s="92"/>
      <c r="R1926" s="92"/>
      <c r="S1926" s="92"/>
      <c r="T1926" s="92"/>
    </row>
    <row r="1927" spans="1:20" s="15" customFormat="1" ht="14.25">
      <c r="A1927" s="14"/>
      <c r="E1927" s="395"/>
      <c r="F1927" s="10"/>
      <c r="G1927" s="10"/>
      <c r="H1927" s="10"/>
      <c r="I1927" s="10"/>
      <c r="J1927" s="62"/>
      <c r="K1927" s="62"/>
      <c r="L1927" s="72"/>
      <c r="M1927" s="92"/>
      <c r="N1927" s="92"/>
      <c r="O1927" s="92"/>
      <c r="P1927" s="92"/>
      <c r="Q1927" s="92"/>
      <c r="R1927" s="92"/>
      <c r="S1927" s="92"/>
      <c r="T1927" s="92"/>
    </row>
    <row r="1928" spans="1:20" s="15" customFormat="1" ht="14.25">
      <c r="A1928" s="14"/>
      <c r="E1928" s="395"/>
      <c r="F1928" s="10"/>
      <c r="G1928" s="10"/>
      <c r="H1928" s="10"/>
      <c r="I1928" s="10"/>
      <c r="J1928" s="62"/>
      <c r="K1928" s="62"/>
      <c r="L1928" s="72"/>
      <c r="M1928" s="92"/>
      <c r="N1928" s="92"/>
      <c r="O1928" s="92"/>
      <c r="P1928" s="92"/>
      <c r="Q1928" s="92"/>
      <c r="R1928" s="92"/>
      <c r="S1928" s="92"/>
      <c r="T1928" s="92"/>
    </row>
    <row r="1929" spans="1:20" s="15" customFormat="1" ht="14.25">
      <c r="A1929" s="14"/>
      <c r="E1929" s="395"/>
      <c r="F1929" s="10"/>
      <c r="G1929" s="10"/>
      <c r="H1929" s="10"/>
      <c r="I1929" s="10"/>
      <c r="J1929" s="62"/>
      <c r="K1929" s="62"/>
      <c r="L1929" s="72"/>
      <c r="M1929" s="92"/>
      <c r="N1929" s="92"/>
      <c r="O1929" s="92"/>
      <c r="P1929" s="92"/>
      <c r="Q1929" s="92"/>
      <c r="R1929" s="92"/>
      <c r="S1929" s="92"/>
      <c r="T1929" s="92"/>
    </row>
    <row r="1930" spans="1:20" s="15" customFormat="1" ht="14.25">
      <c r="A1930" s="14"/>
      <c r="E1930" s="395"/>
      <c r="F1930" s="10"/>
      <c r="G1930" s="10"/>
      <c r="H1930" s="10"/>
      <c r="I1930" s="10"/>
      <c r="J1930" s="62"/>
      <c r="K1930" s="62"/>
      <c r="L1930" s="72"/>
      <c r="M1930" s="92"/>
      <c r="N1930" s="92"/>
      <c r="O1930" s="92"/>
      <c r="P1930" s="92"/>
      <c r="Q1930" s="92"/>
      <c r="R1930" s="92"/>
      <c r="S1930" s="92"/>
      <c r="T1930" s="92"/>
    </row>
    <row r="1931" spans="1:20" s="15" customFormat="1" ht="14.25">
      <c r="A1931" s="14"/>
      <c r="E1931" s="395"/>
      <c r="F1931" s="10"/>
      <c r="G1931" s="10"/>
      <c r="H1931" s="10"/>
      <c r="I1931" s="10"/>
      <c r="J1931" s="62"/>
      <c r="K1931" s="62"/>
      <c r="L1931" s="72"/>
      <c r="M1931" s="92"/>
      <c r="N1931" s="92"/>
      <c r="O1931" s="92"/>
      <c r="P1931" s="92"/>
      <c r="Q1931" s="92"/>
      <c r="R1931" s="92"/>
      <c r="S1931" s="92"/>
      <c r="T1931" s="92"/>
    </row>
    <row r="1932" spans="1:20" s="15" customFormat="1" ht="14.25">
      <c r="A1932" s="14"/>
      <c r="E1932" s="395"/>
      <c r="F1932" s="10"/>
      <c r="G1932" s="10"/>
      <c r="H1932" s="10"/>
      <c r="I1932" s="10"/>
      <c r="J1932" s="62"/>
      <c r="K1932" s="62"/>
      <c r="L1932" s="72"/>
      <c r="M1932" s="92"/>
      <c r="N1932" s="92"/>
      <c r="O1932" s="92"/>
      <c r="P1932" s="92"/>
      <c r="Q1932" s="92"/>
      <c r="R1932" s="92"/>
      <c r="S1932" s="92"/>
      <c r="T1932" s="92"/>
    </row>
    <row r="1933" spans="1:20" s="15" customFormat="1" ht="14.25">
      <c r="A1933" s="14"/>
      <c r="E1933" s="395"/>
      <c r="F1933" s="10"/>
      <c r="G1933" s="10"/>
      <c r="H1933" s="10"/>
      <c r="I1933" s="10"/>
      <c r="J1933" s="62"/>
      <c r="K1933" s="62"/>
      <c r="L1933" s="72"/>
      <c r="M1933" s="92"/>
      <c r="N1933" s="92"/>
      <c r="O1933" s="92"/>
      <c r="P1933" s="92"/>
      <c r="Q1933" s="92"/>
      <c r="R1933" s="92"/>
      <c r="S1933" s="92"/>
      <c r="T1933" s="92"/>
    </row>
    <row r="1934" spans="1:20" s="15" customFormat="1" ht="14.25">
      <c r="A1934" s="14"/>
      <c r="E1934" s="395"/>
      <c r="F1934" s="10"/>
      <c r="G1934" s="10"/>
      <c r="H1934" s="10"/>
      <c r="I1934" s="10"/>
      <c r="J1934" s="62"/>
      <c r="K1934" s="62"/>
      <c r="L1934" s="72"/>
      <c r="M1934" s="92"/>
      <c r="N1934" s="92"/>
      <c r="O1934" s="92"/>
      <c r="P1934" s="92"/>
      <c r="Q1934" s="92"/>
      <c r="R1934" s="92"/>
      <c r="S1934" s="92"/>
      <c r="T1934" s="92"/>
    </row>
    <row r="1935" spans="1:20" s="15" customFormat="1" ht="14.25">
      <c r="A1935" s="14"/>
      <c r="E1935" s="395"/>
      <c r="F1935" s="10"/>
      <c r="G1935" s="10"/>
      <c r="H1935" s="10"/>
      <c r="I1935" s="10"/>
      <c r="J1935" s="62"/>
      <c r="K1935" s="62"/>
      <c r="L1935" s="72"/>
      <c r="M1935" s="92"/>
      <c r="N1935" s="92"/>
      <c r="O1935" s="92"/>
      <c r="P1935" s="92"/>
      <c r="Q1935" s="92"/>
      <c r="R1935" s="92"/>
      <c r="S1935" s="92"/>
      <c r="T1935" s="92"/>
    </row>
    <row r="1936" spans="1:20" s="15" customFormat="1" ht="14.25">
      <c r="A1936" s="14"/>
      <c r="E1936" s="395"/>
      <c r="F1936" s="10"/>
      <c r="G1936" s="10"/>
      <c r="H1936" s="10"/>
      <c r="I1936" s="10"/>
      <c r="J1936" s="62"/>
      <c r="K1936" s="62"/>
      <c r="L1936" s="72"/>
      <c r="M1936" s="92"/>
      <c r="N1936" s="92"/>
      <c r="O1936" s="92"/>
      <c r="P1936" s="92"/>
      <c r="Q1936" s="92"/>
      <c r="R1936" s="92"/>
      <c r="S1936" s="92"/>
      <c r="T1936" s="92"/>
    </row>
    <row r="1937" spans="1:20" s="15" customFormat="1" ht="14.25">
      <c r="A1937" s="14"/>
      <c r="E1937" s="395"/>
      <c r="F1937" s="10"/>
      <c r="G1937" s="10"/>
      <c r="H1937" s="10"/>
      <c r="I1937" s="10"/>
      <c r="J1937" s="62"/>
      <c r="K1937" s="62"/>
      <c r="L1937" s="72"/>
      <c r="M1937" s="92"/>
      <c r="N1937" s="92"/>
      <c r="O1937" s="92"/>
      <c r="P1937" s="92"/>
      <c r="Q1937" s="92"/>
      <c r="R1937" s="92"/>
      <c r="S1937" s="92"/>
      <c r="T1937" s="92"/>
    </row>
    <row r="1938" spans="1:20" s="15" customFormat="1" ht="14.25">
      <c r="A1938" s="14"/>
      <c r="E1938" s="395"/>
      <c r="F1938" s="10"/>
      <c r="G1938" s="10"/>
      <c r="H1938" s="10"/>
      <c r="I1938" s="10"/>
      <c r="J1938" s="62"/>
      <c r="K1938" s="62"/>
      <c r="L1938" s="72"/>
      <c r="M1938" s="92"/>
      <c r="N1938" s="92"/>
      <c r="O1938" s="92"/>
      <c r="P1938" s="92"/>
      <c r="Q1938" s="92"/>
      <c r="R1938" s="92"/>
      <c r="S1938" s="92"/>
      <c r="T1938" s="92"/>
    </row>
    <row r="1939" spans="1:20" s="15" customFormat="1" ht="14.25">
      <c r="A1939" s="14"/>
      <c r="E1939" s="395"/>
      <c r="F1939" s="10"/>
      <c r="G1939" s="10"/>
      <c r="H1939" s="10"/>
      <c r="I1939" s="10"/>
      <c r="J1939" s="62"/>
      <c r="K1939" s="62"/>
      <c r="L1939" s="72"/>
      <c r="M1939" s="92"/>
      <c r="N1939" s="92"/>
      <c r="O1939" s="92"/>
      <c r="P1939" s="92"/>
      <c r="Q1939" s="92"/>
      <c r="R1939" s="92"/>
      <c r="S1939" s="92"/>
      <c r="T1939" s="92"/>
    </row>
    <row r="1940" spans="1:20" s="15" customFormat="1" ht="14.25">
      <c r="A1940" s="14"/>
      <c r="E1940" s="395"/>
      <c r="F1940" s="10"/>
      <c r="G1940" s="10"/>
      <c r="H1940" s="10"/>
      <c r="I1940" s="10"/>
      <c r="J1940" s="62"/>
      <c r="K1940" s="62"/>
      <c r="L1940" s="72"/>
      <c r="M1940" s="92"/>
      <c r="N1940" s="92"/>
      <c r="O1940" s="92"/>
      <c r="P1940" s="92"/>
      <c r="Q1940" s="92"/>
      <c r="R1940" s="92"/>
      <c r="S1940" s="92"/>
      <c r="T1940" s="92"/>
    </row>
    <row r="1941" spans="1:20" s="15" customFormat="1" ht="14.25">
      <c r="A1941" s="14"/>
      <c r="E1941" s="395"/>
      <c r="F1941" s="10"/>
      <c r="G1941" s="10"/>
      <c r="H1941" s="10"/>
      <c r="I1941" s="10"/>
      <c r="J1941" s="62"/>
      <c r="K1941" s="62"/>
      <c r="L1941" s="72"/>
      <c r="M1941" s="92"/>
      <c r="N1941" s="92"/>
      <c r="O1941" s="92"/>
      <c r="P1941" s="92"/>
      <c r="Q1941" s="92"/>
      <c r="R1941" s="92"/>
      <c r="S1941" s="92"/>
      <c r="T1941" s="92"/>
    </row>
    <row r="1942" spans="1:20" s="15" customFormat="1" ht="14.25">
      <c r="A1942" s="14"/>
      <c r="E1942" s="395"/>
      <c r="F1942" s="10"/>
      <c r="G1942" s="10"/>
      <c r="H1942" s="10"/>
      <c r="I1942" s="10"/>
      <c r="J1942" s="62"/>
      <c r="K1942" s="62"/>
      <c r="L1942" s="72"/>
      <c r="M1942" s="92"/>
      <c r="N1942" s="92"/>
      <c r="O1942" s="92"/>
      <c r="P1942" s="92"/>
      <c r="Q1942" s="92"/>
      <c r="R1942" s="92"/>
      <c r="S1942" s="92"/>
      <c r="T1942" s="92"/>
    </row>
    <row r="1943" spans="1:20" s="15" customFormat="1" ht="14.25">
      <c r="A1943" s="14"/>
      <c r="E1943" s="395"/>
      <c r="F1943" s="10"/>
      <c r="G1943" s="10"/>
      <c r="H1943" s="10"/>
      <c r="I1943" s="10"/>
      <c r="J1943" s="62"/>
      <c r="K1943" s="62"/>
      <c r="L1943" s="72"/>
      <c r="M1943" s="92"/>
      <c r="N1943" s="92"/>
      <c r="O1943" s="92"/>
      <c r="P1943" s="92"/>
      <c r="Q1943" s="92"/>
      <c r="R1943" s="92"/>
      <c r="S1943" s="92"/>
      <c r="T1943" s="92"/>
    </row>
    <row r="1944" spans="1:20" s="15" customFormat="1" ht="14.25">
      <c r="A1944" s="14"/>
      <c r="E1944" s="395"/>
      <c r="F1944" s="10"/>
      <c r="G1944" s="10"/>
      <c r="H1944" s="10"/>
      <c r="I1944" s="10"/>
      <c r="J1944" s="62"/>
      <c r="K1944" s="62"/>
      <c r="L1944" s="72"/>
      <c r="M1944" s="92"/>
      <c r="N1944" s="92"/>
      <c r="O1944" s="92"/>
      <c r="P1944" s="92"/>
      <c r="Q1944" s="92"/>
      <c r="R1944" s="92"/>
      <c r="S1944" s="92"/>
      <c r="T1944" s="92"/>
    </row>
    <row r="1945" spans="1:20" s="15" customFormat="1" ht="14.25">
      <c r="A1945" s="14"/>
      <c r="E1945" s="395"/>
      <c r="F1945" s="10"/>
      <c r="G1945" s="10"/>
      <c r="H1945" s="10"/>
      <c r="I1945" s="10"/>
      <c r="J1945" s="62"/>
      <c r="K1945" s="62"/>
      <c r="L1945" s="72"/>
      <c r="M1945" s="92"/>
      <c r="N1945" s="92"/>
      <c r="O1945" s="92"/>
      <c r="P1945" s="92"/>
      <c r="Q1945" s="92"/>
      <c r="R1945" s="92"/>
      <c r="S1945" s="92"/>
      <c r="T1945" s="92"/>
    </row>
    <row r="1946" spans="1:20" s="15" customFormat="1" ht="14.25">
      <c r="A1946" s="14"/>
      <c r="E1946" s="395"/>
      <c r="F1946" s="10"/>
      <c r="G1946" s="10"/>
      <c r="H1946" s="10"/>
      <c r="I1946" s="10"/>
      <c r="J1946" s="62"/>
      <c r="K1946" s="62"/>
      <c r="L1946" s="72"/>
      <c r="M1946" s="92"/>
      <c r="N1946" s="92"/>
      <c r="O1946" s="92"/>
      <c r="P1946" s="92"/>
      <c r="Q1946" s="92"/>
      <c r="R1946" s="92"/>
      <c r="S1946" s="92"/>
      <c r="T1946" s="92"/>
    </row>
    <row r="1947" spans="1:20" s="15" customFormat="1" ht="14.25">
      <c r="A1947" s="14"/>
      <c r="E1947" s="395"/>
      <c r="F1947" s="10"/>
      <c r="G1947" s="10"/>
      <c r="H1947" s="10"/>
      <c r="I1947" s="10"/>
      <c r="J1947" s="62"/>
      <c r="K1947" s="62"/>
      <c r="L1947" s="72"/>
      <c r="M1947" s="92"/>
      <c r="N1947" s="92"/>
      <c r="O1947" s="92"/>
      <c r="P1947" s="92"/>
      <c r="Q1947" s="92"/>
      <c r="R1947" s="92"/>
      <c r="S1947" s="92"/>
      <c r="T1947" s="92"/>
    </row>
    <row r="1948" spans="1:20" s="15" customFormat="1" ht="14.25">
      <c r="A1948" s="14"/>
      <c r="E1948" s="395"/>
      <c r="F1948" s="10"/>
      <c r="G1948" s="10"/>
      <c r="H1948" s="10"/>
      <c r="I1948" s="10"/>
      <c r="J1948" s="62"/>
      <c r="K1948" s="62"/>
      <c r="L1948" s="72"/>
      <c r="M1948" s="92"/>
      <c r="N1948" s="92"/>
      <c r="O1948" s="92"/>
      <c r="P1948" s="92"/>
      <c r="Q1948" s="92"/>
      <c r="R1948" s="92"/>
      <c r="S1948" s="92"/>
      <c r="T1948" s="92"/>
    </row>
    <row r="1949" spans="1:20" s="15" customFormat="1" ht="14.25">
      <c r="A1949" s="14"/>
      <c r="E1949" s="395"/>
      <c r="F1949" s="10"/>
      <c r="G1949" s="10"/>
      <c r="H1949" s="10"/>
      <c r="I1949" s="10"/>
      <c r="J1949" s="62"/>
      <c r="K1949" s="62"/>
      <c r="L1949" s="72"/>
      <c r="M1949" s="92"/>
      <c r="N1949" s="92"/>
      <c r="O1949" s="92"/>
      <c r="P1949" s="92"/>
      <c r="Q1949" s="92"/>
      <c r="R1949" s="92"/>
      <c r="S1949" s="92"/>
      <c r="T1949" s="92"/>
    </row>
    <row r="1950" spans="1:20" s="15" customFormat="1" ht="14.25">
      <c r="A1950" s="14"/>
      <c r="E1950" s="395"/>
      <c r="F1950" s="10"/>
      <c r="G1950" s="10"/>
      <c r="H1950" s="10"/>
      <c r="I1950" s="10"/>
      <c r="J1950" s="62"/>
      <c r="K1950" s="62"/>
      <c r="L1950" s="72"/>
      <c r="M1950" s="92"/>
      <c r="N1950" s="92"/>
      <c r="O1950" s="92"/>
      <c r="P1950" s="92"/>
      <c r="Q1950" s="92"/>
      <c r="R1950" s="92"/>
      <c r="S1950" s="92"/>
      <c r="T1950" s="92"/>
    </row>
    <row r="1951" spans="1:20" s="15" customFormat="1" ht="14.25">
      <c r="A1951" s="14"/>
      <c r="E1951" s="395"/>
      <c r="F1951" s="10"/>
      <c r="G1951" s="10"/>
      <c r="H1951" s="10"/>
      <c r="I1951" s="10"/>
      <c r="J1951" s="62"/>
      <c r="K1951" s="62"/>
      <c r="L1951" s="72"/>
      <c r="M1951" s="92"/>
      <c r="N1951" s="92"/>
      <c r="O1951" s="92"/>
      <c r="P1951" s="92"/>
      <c r="Q1951" s="92"/>
      <c r="R1951" s="92"/>
      <c r="S1951" s="92"/>
      <c r="T1951" s="92"/>
    </row>
    <row r="1952" spans="1:20" s="15" customFormat="1" ht="14.25">
      <c r="A1952" s="14"/>
      <c r="E1952" s="395"/>
      <c r="F1952" s="10"/>
      <c r="G1952" s="10"/>
      <c r="H1952" s="10"/>
      <c r="I1952" s="10"/>
      <c r="J1952" s="62"/>
      <c r="K1952" s="62"/>
      <c r="L1952" s="72"/>
      <c r="M1952" s="92"/>
      <c r="N1952" s="92"/>
      <c r="O1952" s="92"/>
      <c r="P1952" s="92"/>
      <c r="Q1952" s="92"/>
      <c r="R1952" s="92"/>
      <c r="S1952" s="92"/>
      <c r="T1952" s="92"/>
    </row>
    <row r="1953" spans="1:20" s="15" customFormat="1" ht="14.25">
      <c r="A1953" s="14"/>
      <c r="E1953" s="395"/>
      <c r="F1953" s="10"/>
      <c r="G1953" s="10"/>
      <c r="H1953" s="10"/>
      <c r="I1953" s="10"/>
      <c r="J1953" s="62"/>
      <c r="K1953" s="62"/>
      <c r="L1953" s="72"/>
      <c r="M1953" s="92"/>
      <c r="N1953" s="92"/>
      <c r="O1953" s="92"/>
      <c r="P1953" s="92"/>
      <c r="Q1953" s="92"/>
      <c r="R1953" s="92"/>
      <c r="S1953" s="92"/>
      <c r="T1953" s="92"/>
    </row>
    <row r="1954" spans="1:20" s="15" customFormat="1" ht="14.25">
      <c r="A1954" s="14"/>
      <c r="E1954" s="395"/>
      <c r="F1954" s="10"/>
      <c r="G1954" s="10"/>
      <c r="H1954" s="10"/>
      <c r="I1954" s="10"/>
      <c r="J1954" s="62"/>
      <c r="K1954" s="62"/>
      <c r="L1954" s="72"/>
      <c r="M1954" s="92"/>
      <c r="N1954" s="92"/>
      <c r="O1954" s="92"/>
      <c r="P1954" s="92"/>
      <c r="Q1954" s="92"/>
      <c r="R1954" s="92"/>
      <c r="S1954" s="92"/>
      <c r="T1954" s="92"/>
    </row>
    <row r="1955" spans="1:20" s="15" customFormat="1" ht="14.25">
      <c r="A1955" s="14"/>
      <c r="E1955" s="395"/>
      <c r="F1955" s="10"/>
      <c r="G1955" s="10"/>
      <c r="H1955" s="10"/>
      <c r="I1955" s="10"/>
      <c r="J1955" s="62"/>
      <c r="K1955" s="62"/>
      <c r="L1955" s="72"/>
      <c r="M1955" s="92"/>
      <c r="N1955" s="92"/>
      <c r="O1955" s="92"/>
      <c r="P1955" s="92"/>
      <c r="Q1955" s="92"/>
      <c r="R1955" s="92"/>
      <c r="S1955" s="92"/>
      <c r="T1955" s="92"/>
    </row>
    <row r="1956" spans="1:20" s="15" customFormat="1" ht="14.25">
      <c r="A1956" s="14"/>
      <c r="E1956" s="395"/>
      <c r="F1956" s="10"/>
      <c r="G1956" s="10"/>
      <c r="H1956" s="10"/>
      <c r="I1956" s="10"/>
      <c r="J1956" s="62"/>
      <c r="K1956" s="62"/>
      <c r="L1956" s="72"/>
      <c r="M1956" s="92"/>
      <c r="N1956" s="92"/>
      <c r="O1956" s="92"/>
      <c r="P1956" s="92"/>
      <c r="Q1956" s="92"/>
      <c r="R1956" s="92"/>
      <c r="S1956" s="92"/>
      <c r="T1956" s="92"/>
    </row>
    <row r="1957" spans="1:20" s="15" customFormat="1" ht="14.25">
      <c r="A1957" s="14"/>
      <c r="E1957" s="395"/>
      <c r="F1957" s="10"/>
      <c r="G1957" s="10"/>
      <c r="H1957" s="10"/>
      <c r="I1957" s="10"/>
      <c r="J1957" s="62"/>
      <c r="K1957" s="62"/>
      <c r="L1957" s="72"/>
      <c r="M1957" s="92"/>
      <c r="N1957" s="92"/>
      <c r="O1957" s="92"/>
      <c r="P1957" s="92"/>
      <c r="Q1957" s="92"/>
      <c r="R1957" s="92"/>
      <c r="S1957" s="92"/>
      <c r="T1957" s="92"/>
    </row>
    <row r="1958" spans="1:20" s="15" customFormat="1" ht="14.25">
      <c r="A1958" s="14"/>
      <c r="E1958" s="395"/>
      <c r="F1958" s="10"/>
      <c r="G1958" s="10"/>
      <c r="H1958" s="10"/>
      <c r="I1958" s="10"/>
      <c r="J1958" s="62"/>
      <c r="K1958" s="62"/>
      <c r="L1958" s="72"/>
      <c r="M1958" s="92"/>
      <c r="N1958" s="92"/>
      <c r="O1958" s="92"/>
      <c r="P1958" s="92"/>
      <c r="Q1958" s="92"/>
      <c r="R1958" s="92"/>
      <c r="S1958" s="92"/>
      <c r="T1958" s="92"/>
    </row>
    <row r="1959" spans="1:20" s="15" customFormat="1" ht="14.25">
      <c r="A1959" s="14"/>
      <c r="E1959" s="395"/>
      <c r="F1959" s="10"/>
      <c r="G1959" s="10"/>
      <c r="H1959" s="10"/>
      <c r="I1959" s="10"/>
      <c r="J1959" s="62"/>
      <c r="K1959" s="62"/>
      <c r="L1959" s="72"/>
      <c r="M1959" s="92"/>
      <c r="N1959" s="92"/>
      <c r="O1959" s="92"/>
      <c r="P1959" s="92"/>
      <c r="Q1959" s="92"/>
      <c r="R1959" s="92"/>
      <c r="S1959" s="92"/>
      <c r="T1959" s="92"/>
    </row>
    <row r="1960" spans="1:20" s="15" customFormat="1" ht="14.25">
      <c r="A1960" s="14"/>
      <c r="E1960" s="395"/>
      <c r="F1960" s="10"/>
      <c r="G1960" s="10"/>
      <c r="H1960" s="10"/>
      <c r="I1960" s="10"/>
      <c r="J1960" s="62"/>
      <c r="K1960" s="62"/>
      <c r="L1960" s="72"/>
      <c r="M1960" s="92"/>
      <c r="N1960" s="92"/>
      <c r="O1960" s="92"/>
      <c r="P1960" s="92"/>
      <c r="Q1960" s="92"/>
      <c r="R1960" s="92"/>
      <c r="S1960" s="92"/>
      <c r="T1960" s="92"/>
    </row>
    <row r="1961" spans="1:20" s="15" customFormat="1" ht="14.25">
      <c r="A1961" s="14"/>
      <c r="E1961" s="395"/>
      <c r="F1961" s="10"/>
      <c r="G1961" s="10"/>
      <c r="H1961" s="10"/>
      <c r="I1961" s="10"/>
      <c r="J1961" s="62"/>
      <c r="K1961" s="62"/>
      <c r="L1961" s="72"/>
      <c r="M1961" s="92"/>
      <c r="N1961" s="92"/>
      <c r="O1961" s="92"/>
      <c r="P1961" s="92"/>
      <c r="Q1961" s="92"/>
      <c r="R1961" s="92"/>
      <c r="S1961" s="92"/>
      <c r="T1961" s="92"/>
    </row>
    <row r="1962" spans="1:20" s="15" customFormat="1" ht="14.25">
      <c r="A1962" s="14"/>
      <c r="E1962" s="395"/>
      <c r="F1962" s="10"/>
      <c r="G1962" s="10"/>
      <c r="H1962" s="10"/>
      <c r="I1962" s="10"/>
      <c r="J1962" s="62"/>
      <c r="K1962" s="62"/>
      <c r="L1962" s="72"/>
      <c r="M1962" s="92"/>
      <c r="N1962" s="92"/>
      <c r="O1962" s="92"/>
      <c r="P1962" s="92"/>
      <c r="Q1962" s="92"/>
      <c r="R1962" s="92"/>
      <c r="S1962" s="92"/>
      <c r="T1962" s="92"/>
    </row>
    <row r="1963" spans="1:20" s="15" customFormat="1" ht="14.25">
      <c r="A1963" s="14"/>
      <c r="E1963" s="395"/>
      <c r="F1963" s="10"/>
      <c r="G1963" s="10"/>
      <c r="H1963" s="10"/>
      <c r="I1963" s="10"/>
      <c r="J1963" s="62"/>
      <c r="K1963" s="62"/>
      <c r="L1963" s="72"/>
      <c r="M1963" s="92"/>
      <c r="N1963" s="92"/>
      <c r="O1963" s="92"/>
      <c r="P1963" s="92"/>
      <c r="Q1963" s="92"/>
      <c r="R1963" s="92"/>
      <c r="S1963" s="92"/>
      <c r="T1963" s="92"/>
    </row>
    <row r="1964" spans="1:20" s="15" customFormat="1" ht="14.25">
      <c r="A1964" s="14"/>
      <c r="E1964" s="395"/>
      <c r="F1964" s="10"/>
      <c r="G1964" s="10"/>
      <c r="H1964" s="10"/>
      <c r="I1964" s="10"/>
      <c r="J1964" s="62"/>
      <c r="K1964" s="62"/>
      <c r="L1964" s="72"/>
      <c r="M1964" s="92"/>
      <c r="N1964" s="92"/>
      <c r="O1964" s="92"/>
      <c r="P1964" s="92"/>
      <c r="Q1964" s="92"/>
      <c r="R1964" s="92"/>
      <c r="S1964" s="92"/>
      <c r="T1964" s="92"/>
    </row>
    <row r="1965" spans="1:20" s="15" customFormat="1" ht="14.25">
      <c r="A1965" s="14"/>
      <c r="E1965" s="395"/>
      <c r="F1965" s="10"/>
      <c r="G1965" s="10"/>
      <c r="H1965" s="10"/>
      <c r="I1965" s="10"/>
      <c r="J1965" s="62"/>
      <c r="K1965" s="62"/>
      <c r="L1965" s="72"/>
      <c r="M1965" s="92"/>
      <c r="N1965" s="92"/>
      <c r="O1965" s="92"/>
      <c r="P1965" s="92"/>
      <c r="Q1965" s="92"/>
      <c r="R1965" s="92"/>
      <c r="S1965" s="92"/>
      <c r="T1965" s="92"/>
    </row>
    <row r="1966" spans="1:20" s="15" customFormat="1" ht="14.25">
      <c r="A1966" s="14"/>
      <c r="E1966" s="395"/>
      <c r="F1966" s="10"/>
      <c r="G1966" s="10"/>
      <c r="H1966" s="10"/>
      <c r="I1966" s="10"/>
      <c r="J1966" s="62"/>
      <c r="K1966" s="62"/>
      <c r="L1966" s="72"/>
      <c r="M1966" s="92"/>
      <c r="N1966" s="92"/>
      <c r="O1966" s="92"/>
      <c r="P1966" s="92"/>
      <c r="Q1966" s="92"/>
      <c r="R1966" s="92"/>
      <c r="S1966" s="92"/>
      <c r="T1966" s="92"/>
    </row>
    <row r="1967" spans="1:20" s="15" customFormat="1" ht="14.25">
      <c r="A1967" s="14"/>
      <c r="E1967" s="395"/>
      <c r="F1967" s="10"/>
      <c r="G1967" s="10"/>
      <c r="H1967" s="10"/>
      <c r="I1967" s="10"/>
      <c r="J1967" s="62"/>
      <c r="K1967" s="62"/>
      <c r="L1967" s="72"/>
      <c r="M1967" s="92"/>
      <c r="N1967" s="92"/>
      <c r="O1967" s="92"/>
      <c r="P1967" s="92"/>
      <c r="Q1967" s="92"/>
      <c r="R1967" s="92"/>
      <c r="S1967" s="92"/>
      <c r="T1967" s="92"/>
    </row>
    <row r="1968" spans="1:20" s="15" customFormat="1" ht="14.25">
      <c r="A1968" s="14"/>
      <c r="E1968" s="395"/>
      <c r="F1968" s="10"/>
      <c r="G1968" s="10"/>
      <c r="H1968" s="10"/>
      <c r="I1968" s="10"/>
      <c r="J1968" s="62"/>
      <c r="K1968" s="62"/>
      <c r="L1968" s="72"/>
      <c r="M1968" s="92"/>
      <c r="N1968" s="92"/>
      <c r="O1968" s="92"/>
      <c r="P1968" s="92"/>
      <c r="Q1968" s="92"/>
      <c r="R1968" s="92"/>
      <c r="S1968" s="92"/>
      <c r="T1968" s="92"/>
    </row>
    <row r="1969" spans="1:20" s="15" customFormat="1" ht="14.25">
      <c r="A1969" s="14"/>
      <c r="E1969" s="395"/>
      <c r="F1969" s="10"/>
      <c r="G1969" s="10"/>
      <c r="H1969" s="10"/>
      <c r="I1969" s="10"/>
      <c r="J1969" s="62"/>
      <c r="K1969" s="62"/>
      <c r="L1969" s="72"/>
      <c r="M1969" s="92"/>
      <c r="N1969" s="92"/>
      <c r="O1969" s="92"/>
      <c r="P1969" s="92"/>
      <c r="Q1969" s="92"/>
      <c r="R1969" s="92"/>
      <c r="S1969" s="92"/>
      <c r="T1969" s="92"/>
    </row>
    <row r="1970" spans="1:20" s="15" customFormat="1" ht="14.25">
      <c r="A1970" s="14"/>
      <c r="E1970" s="395"/>
      <c r="F1970" s="10"/>
      <c r="G1970" s="10"/>
      <c r="H1970" s="10"/>
      <c r="I1970" s="10"/>
      <c r="J1970" s="62"/>
      <c r="K1970" s="62"/>
      <c r="L1970" s="72"/>
      <c r="M1970" s="92"/>
      <c r="N1970" s="92"/>
      <c r="O1970" s="92"/>
      <c r="P1970" s="92"/>
      <c r="Q1970" s="92"/>
      <c r="R1970" s="92"/>
      <c r="S1970" s="92"/>
      <c r="T1970" s="92"/>
    </row>
    <row r="1971" spans="1:20" s="15" customFormat="1" ht="14.25">
      <c r="A1971" s="14"/>
      <c r="E1971" s="395"/>
      <c r="F1971" s="10"/>
      <c r="G1971" s="10"/>
      <c r="H1971" s="10"/>
      <c r="I1971" s="10"/>
      <c r="J1971" s="62"/>
      <c r="K1971" s="62"/>
      <c r="L1971" s="72"/>
      <c r="M1971" s="92"/>
      <c r="N1971" s="92"/>
      <c r="O1971" s="92"/>
      <c r="P1971" s="92"/>
      <c r="Q1971" s="92"/>
      <c r="R1971" s="92"/>
      <c r="S1971" s="92"/>
      <c r="T1971" s="92"/>
    </row>
    <row r="1972" spans="1:20" s="15" customFormat="1" ht="14.25">
      <c r="A1972" s="14"/>
      <c r="E1972" s="395"/>
      <c r="F1972" s="10"/>
      <c r="G1972" s="10"/>
      <c r="H1972" s="10"/>
      <c r="I1972" s="10"/>
      <c r="J1972" s="62"/>
      <c r="K1972" s="62"/>
      <c r="L1972" s="72"/>
      <c r="M1972" s="92"/>
      <c r="N1972" s="92"/>
      <c r="O1972" s="92"/>
      <c r="P1972" s="92"/>
      <c r="Q1972" s="92"/>
      <c r="R1972" s="92"/>
      <c r="S1972" s="92"/>
      <c r="T1972" s="92"/>
    </row>
    <row r="1973" spans="1:20" s="15" customFormat="1" ht="14.25">
      <c r="A1973" s="14"/>
      <c r="E1973" s="395"/>
      <c r="F1973" s="10"/>
      <c r="G1973" s="10"/>
      <c r="H1973" s="10"/>
      <c r="I1973" s="10"/>
      <c r="J1973" s="62"/>
      <c r="K1973" s="62"/>
      <c r="L1973" s="72"/>
      <c r="M1973" s="92"/>
      <c r="N1973" s="92"/>
      <c r="O1973" s="92"/>
      <c r="P1973" s="92"/>
      <c r="Q1973" s="92"/>
      <c r="R1973" s="92"/>
      <c r="S1973" s="92"/>
      <c r="T1973" s="92"/>
    </row>
    <row r="1974" spans="1:20" s="15" customFormat="1" ht="14.25">
      <c r="A1974" s="14"/>
      <c r="E1974" s="395"/>
      <c r="F1974" s="10"/>
      <c r="G1974" s="10"/>
      <c r="H1974" s="10"/>
      <c r="I1974" s="10"/>
      <c r="J1974" s="62"/>
      <c r="K1974" s="62"/>
      <c r="L1974" s="72"/>
      <c r="M1974" s="92"/>
      <c r="N1974" s="92"/>
      <c r="O1974" s="92"/>
      <c r="P1974" s="92"/>
      <c r="Q1974" s="92"/>
      <c r="R1974" s="92"/>
      <c r="S1974" s="92"/>
      <c r="T1974" s="92"/>
    </row>
    <row r="1975" spans="1:20" s="15" customFormat="1" ht="14.25">
      <c r="A1975" s="14"/>
      <c r="E1975" s="395"/>
      <c r="F1975" s="10"/>
      <c r="G1975" s="10"/>
      <c r="H1975" s="10"/>
      <c r="I1975" s="10"/>
      <c r="J1975" s="62"/>
      <c r="K1975" s="62"/>
      <c r="L1975" s="72"/>
      <c r="M1975" s="92"/>
      <c r="N1975" s="92"/>
      <c r="O1975" s="92"/>
      <c r="P1975" s="92"/>
      <c r="Q1975" s="92"/>
      <c r="R1975" s="92"/>
      <c r="S1975" s="92"/>
      <c r="T1975" s="92"/>
    </row>
    <row r="1976" spans="1:20" s="15" customFormat="1" ht="14.25">
      <c r="A1976" s="14"/>
      <c r="E1976" s="395"/>
      <c r="F1976" s="10"/>
      <c r="G1976" s="10"/>
      <c r="H1976" s="10"/>
      <c r="I1976" s="10"/>
      <c r="J1976" s="62"/>
      <c r="K1976" s="62"/>
      <c r="L1976" s="72"/>
      <c r="M1976" s="92"/>
      <c r="N1976" s="92"/>
      <c r="O1976" s="92"/>
      <c r="P1976" s="92"/>
      <c r="Q1976" s="92"/>
      <c r="R1976" s="92"/>
      <c r="S1976" s="92"/>
      <c r="T1976" s="92"/>
    </row>
    <row r="1977" spans="1:20" s="15" customFormat="1" ht="14.25">
      <c r="A1977" s="14"/>
      <c r="E1977" s="395"/>
      <c r="F1977" s="10"/>
      <c r="G1977" s="10"/>
      <c r="H1977" s="10"/>
      <c r="I1977" s="10"/>
      <c r="J1977" s="62"/>
      <c r="K1977" s="62"/>
      <c r="L1977" s="72"/>
      <c r="M1977" s="92"/>
      <c r="N1977" s="92"/>
      <c r="O1977" s="92"/>
      <c r="P1977" s="92"/>
      <c r="Q1977" s="92"/>
      <c r="R1977" s="92"/>
      <c r="S1977" s="92"/>
      <c r="T1977" s="92"/>
    </row>
    <row r="1978" spans="1:20" s="15" customFormat="1" ht="14.25">
      <c r="A1978" s="14"/>
      <c r="E1978" s="395"/>
      <c r="F1978" s="10"/>
      <c r="G1978" s="10"/>
      <c r="H1978" s="10"/>
      <c r="I1978" s="10"/>
      <c r="J1978" s="62"/>
      <c r="K1978" s="62"/>
      <c r="L1978" s="72"/>
      <c r="M1978" s="92"/>
      <c r="N1978" s="92"/>
      <c r="O1978" s="92"/>
      <c r="P1978" s="92"/>
      <c r="Q1978" s="92"/>
      <c r="R1978" s="92"/>
      <c r="S1978" s="92"/>
      <c r="T1978" s="92"/>
    </row>
    <row r="1979" spans="1:20" s="15" customFormat="1" ht="14.25">
      <c r="A1979" s="14"/>
      <c r="E1979" s="395"/>
      <c r="F1979" s="10"/>
      <c r="G1979" s="10"/>
      <c r="H1979" s="10"/>
      <c r="I1979" s="10"/>
      <c r="J1979" s="62"/>
      <c r="K1979" s="62"/>
      <c r="L1979" s="72"/>
      <c r="M1979" s="92"/>
      <c r="N1979" s="92"/>
      <c r="O1979" s="92"/>
      <c r="P1979" s="92"/>
      <c r="Q1979" s="92"/>
      <c r="R1979" s="92"/>
      <c r="S1979" s="92"/>
      <c r="T1979" s="92"/>
    </row>
    <row r="1980" spans="1:20" s="15" customFormat="1" ht="14.25">
      <c r="A1980" s="14"/>
      <c r="E1980" s="395"/>
      <c r="F1980" s="10"/>
      <c r="G1980" s="10"/>
      <c r="H1980" s="10"/>
      <c r="I1980" s="10"/>
      <c r="J1980" s="62"/>
      <c r="K1980" s="62"/>
      <c r="L1980" s="72"/>
      <c r="M1980" s="92"/>
      <c r="N1980" s="92"/>
      <c r="O1980" s="92"/>
      <c r="P1980" s="92"/>
      <c r="Q1980" s="92"/>
      <c r="R1980" s="92"/>
      <c r="S1980" s="92"/>
      <c r="T1980" s="92"/>
    </row>
    <row r="1981" spans="1:20" s="15" customFormat="1" ht="14.25">
      <c r="A1981" s="14"/>
      <c r="E1981" s="395"/>
      <c r="F1981" s="10"/>
      <c r="G1981" s="10"/>
      <c r="H1981" s="10"/>
      <c r="I1981" s="10"/>
      <c r="J1981" s="62"/>
      <c r="K1981" s="62"/>
      <c r="L1981" s="72"/>
      <c r="M1981" s="92"/>
      <c r="N1981" s="92"/>
      <c r="O1981" s="92"/>
      <c r="P1981" s="92"/>
      <c r="Q1981" s="92"/>
      <c r="R1981" s="92"/>
      <c r="S1981" s="92"/>
      <c r="T1981" s="92"/>
    </row>
    <row r="1982" spans="1:20" s="15" customFormat="1" ht="14.25">
      <c r="A1982" s="14"/>
      <c r="E1982" s="395"/>
      <c r="F1982" s="10"/>
      <c r="G1982" s="10"/>
      <c r="H1982" s="10"/>
      <c r="I1982" s="10"/>
      <c r="J1982" s="62"/>
      <c r="K1982" s="62"/>
      <c r="L1982" s="72"/>
      <c r="M1982" s="92"/>
      <c r="N1982" s="92"/>
      <c r="O1982" s="92"/>
      <c r="P1982" s="92"/>
      <c r="Q1982" s="92"/>
      <c r="R1982" s="92"/>
      <c r="S1982" s="92"/>
      <c r="T1982" s="92"/>
    </row>
    <row r="1983" spans="1:20" s="15" customFormat="1" ht="14.25">
      <c r="A1983" s="14"/>
      <c r="E1983" s="395"/>
      <c r="F1983" s="10"/>
      <c r="G1983" s="10"/>
      <c r="H1983" s="10"/>
      <c r="I1983" s="10"/>
      <c r="J1983" s="62"/>
      <c r="K1983" s="62"/>
      <c r="L1983" s="72"/>
      <c r="M1983" s="92"/>
      <c r="N1983" s="92"/>
      <c r="O1983" s="92"/>
      <c r="P1983" s="92"/>
      <c r="Q1983" s="92"/>
      <c r="R1983" s="92"/>
      <c r="S1983" s="92"/>
      <c r="T1983" s="92"/>
    </row>
    <row r="1984" spans="1:20" s="15" customFormat="1" ht="14.25">
      <c r="A1984" s="14"/>
      <c r="E1984" s="395"/>
      <c r="F1984" s="10"/>
      <c r="G1984" s="10"/>
      <c r="H1984" s="10"/>
      <c r="I1984" s="10"/>
      <c r="J1984" s="62"/>
      <c r="K1984" s="62"/>
      <c r="L1984" s="72"/>
      <c r="M1984" s="92"/>
      <c r="N1984" s="92"/>
      <c r="O1984" s="92"/>
      <c r="P1984" s="92"/>
      <c r="Q1984" s="92"/>
      <c r="R1984" s="92"/>
      <c r="S1984" s="92"/>
      <c r="T1984" s="92"/>
    </row>
    <row r="1985" spans="1:20" s="15" customFormat="1" ht="14.25">
      <c r="A1985" s="14"/>
      <c r="E1985" s="395"/>
      <c r="F1985" s="10"/>
      <c r="G1985" s="10"/>
      <c r="H1985" s="10"/>
      <c r="I1985" s="10"/>
      <c r="J1985" s="62"/>
      <c r="K1985" s="62"/>
      <c r="L1985" s="72"/>
      <c r="M1985" s="92"/>
      <c r="N1985" s="92"/>
      <c r="O1985" s="92"/>
      <c r="P1985" s="92"/>
      <c r="Q1985" s="92"/>
      <c r="R1985" s="92"/>
      <c r="S1985" s="92"/>
      <c r="T1985" s="92"/>
    </row>
    <row r="1986" spans="1:20" s="15" customFormat="1" ht="14.25">
      <c r="A1986" s="14"/>
      <c r="E1986" s="395"/>
      <c r="F1986" s="10"/>
      <c r="G1986" s="10"/>
      <c r="H1986" s="10"/>
      <c r="I1986" s="10"/>
      <c r="J1986" s="62"/>
      <c r="K1986" s="62"/>
      <c r="L1986" s="72"/>
      <c r="M1986" s="92"/>
      <c r="N1986" s="92"/>
      <c r="O1986" s="92"/>
      <c r="P1986" s="92"/>
      <c r="Q1986" s="92"/>
      <c r="R1986" s="92"/>
      <c r="S1986" s="92"/>
      <c r="T1986" s="92"/>
    </row>
    <row r="1987" spans="1:20" s="15" customFormat="1" ht="14.25">
      <c r="A1987" s="14"/>
      <c r="E1987" s="395"/>
      <c r="F1987" s="10"/>
      <c r="G1987" s="10"/>
      <c r="H1987" s="10"/>
      <c r="I1987" s="10"/>
      <c r="J1987" s="62"/>
      <c r="K1987" s="62"/>
      <c r="L1987" s="72"/>
      <c r="M1987" s="92"/>
      <c r="N1987" s="92"/>
      <c r="O1987" s="92"/>
      <c r="P1987" s="92"/>
      <c r="Q1987" s="92"/>
      <c r="R1987" s="92"/>
      <c r="S1987" s="92"/>
      <c r="T1987" s="92"/>
    </row>
    <row r="1988" spans="1:20" s="15" customFormat="1" ht="14.25">
      <c r="A1988" s="14"/>
      <c r="E1988" s="395"/>
      <c r="F1988" s="10"/>
      <c r="G1988" s="10"/>
      <c r="H1988" s="10"/>
      <c r="I1988" s="10"/>
      <c r="J1988" s="62"/>
      <c r="K1988" s="62"/>
      <c r="L1988" s="72"/>
      <c r="M1988" s="92"/>
      <c r="N1988" s="92"/>
      <c r="O1988" s="92"/>
      <c r="P1988" s="92"/>
      <c r="Q1988" s="92"/>
      <c r="R1988" s="92"/>
      <c r="S1988" s="92"/>
      <c r="T1988" s="92"/>
    </row>
    <row r="1989" spans="1:20" s="15" customFormat="1" ht="14.25">
      <c r="A1989" s="14"/>
      <c r="E1989" s="395"/>
      <c r="F1989" s="10"/>
      <c r="G1989" s="10"/>
      <c r="H1989" s="10"/>
      <c r="I1989" s="10"/>
      <c r="J1989" s="62"/>
      <c r="K1989" s="62"/>
      <c r="L1989" s="72"/>
      <c r="M1989" s="92"/>
      <c r="N1989" s="92"/>
      <c r="O1989" s="92"/>
      <c r="P1989" s="92"/>
      <c r="Q1989" s="92"/>
      <c r="R1989" s="92"/>
      <c r="S1989" s="92"/>
      <c r="T1989" s="92"/>
    </row>
    <row r="1990" spans="1:20" s="15" customFormat="1" ht="14.25">
      <c r="A1990" s="14"/>
      <c r="E1990" s="395"/>
      <c r="F1990" s="10"/>
      <c r="G1990" s="10"/>
      <c r="H1990" s="10"/>
      <c r="I1990" s="10"/>
      <c r="J1990" s="62"/>
      <c r="K1990" s="62"/>
      <c r="L1990" s="72"/>
      <c r="M1990" s="92"/>
      <c r="N1990" s="92"/>
      <c r="O1990" s="92"/>
      <c r="P1990" s="92"/>
      <c r="Q1990" s="92"/>
      <c r="R1990" s="92"/>
      <c r="S1990" s="92"/>
      <c r="T1990" s="92"/>
    </row>
    <row r="1991" spans="1:20" s="15" customFormat="1" ht="14.25">
      <c r="A1991" s="14"/>
      <c r="E1991" s="395"/>
      <c r="F1991" s="10"/>
      <c r="G1991" s="10"/>
      <c r="H1991" s="10"/>
      <c r="I1991" s="10"/>
      <c r="J1991" s="62"/>
      <c r="K1991" s="62"/>
      <c r="L1991" s="72"/>
      <c r="M1991" s="92"/>
      <c r="N1991" s="92"/>
      <c r="O1991" s="92"/>
      <c r="P1991" s="92"/>
      <c r="Q1991" s="92"/>
      <c r="R1991" s="92"/>
      <c r="S1991" s="92"/>
      <c r="T1991" s="92"/>
    </row>
    <row r="1992" spans="1:20" s="15" customFormat="1" ht="14.25">
      <c r="A1992" s="14"/>
      <c r="E1992" s="395"/>
      <c r="F1992" s="10"/>
      <c r="G1992" s="10"/>
      <c r="H1992" s="10"/>
      <c r="I1992" s="10"/>
      <c r="J1992" s="62"/>
      <c r="K1992" s="62"/>
      <c r="L1992" s="72"/>
      <c r="M1992" s="92"/>
      <c r="N1992" s="92"/>
      <c r="O1992" s="92"/>
      <c r="P1992" s="92"/>
      <c r="Q1992" s="92"/>
      <c r="R1992" s="92"/>
      <c r="S1992" s="92"/>
      <c r="T1992" s="92"/>
    </row>
    <row r="1993" spans="1:20" s="15" customFormat="1" ht="14.25">
      <c r="A1993" s="14"/>
      <c r="E1993" s="395"/>
      <c r="F1993" s="10"/>
      <c r="G1993" s="10"/>
      <c r="H1993" s="10"/>
      <c r="I1993" s="10"/>
      <c r="J1993" s="62"/>
      <c r="K1993" s="62"/>
      <c r="L1993" s="72"/>
      <c r="M1993" s="92"/>
      <c r="N1993" s="92"/>
      <c r="O1993" s="92"/>
      <c r="P1993" s="92"/>
      <c r="Q1993" s="92"/>
      <c r="R1993" s="92"/>
      <c r="S1993" s="92"/>
      <c r="T1993" s="92"/>
    </row>
    <row r="1994" spans="1:20" s="15" customFormat="1" ht="14.25">
      <c r="A1994" s="14"/>
      <c r="E1994" s="395"/>
      <c r="F1994" s="10"/>
      <c r="G1994" s="10"/>
      <c r="H1994" s="10"/>
      <c r="I1994" s="10"/>
      <c r="J1994" s="62"/>
      <c r="K1994" s="62"/>
      <c r="L1994" s="72"/>
      <c r="M1994" s="92"/>
      <c r="N1994" s="92"/>
      <c r="O1994" s="92"/>
      <c r="P1994" s="92"/>
      <c r="Q1994" s="92"/>
      <c r="R1994" s="92"/>
      <c r="S1994" s="92"/>
      <c r="T1994" s="92"/>
    </row>
    <row r="1995" spans="1:20" s="15" customFormat="1" ht="14.25">
      <c r="A1995" s="14"/>
      <c r="E1995" s="395"/>
      <c r="F1995" s="10"/>
      <c r="G1995" s="10"/>
      <c r="H1995" s="10"/>
      <c r="I1995" s="10"/>
      <c r="J1995" s="62"/>
      <c r="K1995" s="62"/>
      <c r="L1995" s="72"/>
      <c r="M1995" s="92"/>
      <c r="N1995" s="92"/>
      <c r="O1995" s="92"/>
      <c r="P1995" s="92"/>
      <c r="Q1995" s="92"/>
      <c r="R1995" s="92"/>
      <c r="S1995" s="92"/>
      <c r="T1995" s="92"/>
    </row>
    <row r="1996" spans="1:20" s="15" customFormat="1" ht="14.25">
      <c r="A1996" s="14"/>
      <c r="E1996" s="395"/>
      <c r="F1996" s="10"/>
      <c r="G1996" s="10"/>
      <c r="H1996" s="10"/>
      <c r="I1996" s="10"/>
      <c r="J1996" s="62"/>
      <c r="K1996" s="62"/>
      <c r="L1996" s="72"/>
      <c r="M1996" s="92"/>
      <c r="N1996" s="92"/>
      <c r="O1996" s="92"/>
      <c r="P1996" s="92"/>
      <c r="Q1996" s="92"/>
      <c r="R1996" s="92"/>
      <c r="S1996" s="92"/>
      <c r="T1996" s="92"/>
    </row>
    <row r="1997" spans="1:20" s="15" customFormat="1" ht="14.25">
      <c r="A1997" s="14"/>
      <c r="E1997" s="395"/>
      <c r="F1997" s="10"/>
      <c r="G1997" s="10"/>
      <c r="H1997" s="10"/>
      <c r="I1997" s="10"/>
      <c r="J1997" s="62"/>
      <c r="K1997" s="62"/>
      <c r="L1997" s="72"/>
      <c r="M1997" s="92"/>
      <c r="N1997" s="92"/>
      <c r="O1997" s="92"/>
      <c r="P1997" s="92"/>
      <c r="Q1997" s="92"/>
      <c r="R1997" s="92"/>
      <c r="S1997" s="92"/>
      <c r="T1997" s="92"/>
    </row>
    <row r="1998" spans="1:20" s="15" customFormat="1" ht="14.25">
      <c r="A1998" s="14"/>
      <c r="E1998" s="395"/>
      <c r="F1998" s="10"/>
      <c r="G1998" s="10"/>
      <c r="H1998" s="10"/>
      <c r="I1998" s="10"/>
      <c r="J1998" s="62"/>
      <c r="K1998" s="62"/>
      <c r="L1998" s="72"/>
      <c r="M1998" s="92"/>
      <c r="N1998" s="92"/>
      <c r="O1998" s="92"/>
      <c r="P1998" s="92"/>
      <c r="Q1998" s="92"/>
      <c r="R1998" s="92"/>
      <c r="S1998" s="92"/>
      <c r="T1998" s="92"/>
    </row>
    <row r="1999" spans="1:20" s="15" customFormat="1" ht="14.25">
      <c r="A1999" s="14"/>
      <c r="E1999" s="395"/>
      <c r="F1999" s="10"/>
      <c r="G1999" s="10"/>
      <c r="H1999" s="10"/>
      <c r="I1999" s="10"/>
      <c r="J1999" s="62"/>
      <c r="K1999" s="62"/>
      <c r="L1999" s="72"/>
      <c r="M1999" s="92"/>
      <c r="N1999" s="92"/>
      <c r="O1999" s="92"/>
      <c r="P1999" s="92"/>
      <c r="Q1999" s="92"/>
      <c r="R1999" s="92"/>
      <c r="S1999" s="92"/>
      <c r="T1999" s="92"/>
    </row>
    <row r="2000" spans="1:20" s="15" customFormat="1" ht="14.25">
      <c r="A2000" s="14"/>
      <c r="E2000" s="395"/>
      <c r="F2000" s="10"/>
      <c r="G2000" s="10"/>
      <c r="H2000" s="10"/>
      <c r="I2000" s="10"/>
      <c r="J2000" s="62"/>
      <c r="K2000" s="62"/>
      <c r="L2000" s="72"/>
      <c r="M2000" s="92"/>
      <c r="N2000" s="92"/>
      <c r="O2000" s="92"/>
      <c r="P2000" s="92"/>
      <c r="Q2000" s="92"/>
      <c r="R2000" s="92"/>
      <c r="S2000" s="92"/>
      <c r="T2000" s="92"/>
    </row>
    <row r="2001" spans="1:20" s="15" customFormat="1" ht="14.25">
      <c r="A2001" s="14"/>
      <c r="E2001" s="395"/>
      <c r="F2001" s="10"/>
      <c r="G2001" s="10"/>
      <c r="H2001" s="10"/>
      <c r="I2001" s="10"/>
      <c r="J2001" s="62"/>
      <c r="K2001" s="62"/>
      <c r="L2001" s="72"/>
      <c r="M2001" s="92"/>
      <c r="N2001" s="92"/>
      <c r="O2001" s="92"/>
      <c r="P2001" s="92"/>
      <c r="Q2001" s="92"/>
      <c r="R2001" s="92"/>
      <c r="S2001" s="92"/>
      <c r="T2001" s="92"/>
    </row>
    <row r="2002" spans="1:20" s="15" customFormat="1" ht="14.25">
      <c r="A2002" s="14"/>
      <c r="E2002" s="395"/>
      <c r="F2002" s="10"/>
      <c r="G2002" s="10"/>
      <c r="H2002" s="10"/>
      <c r="I2002" s="10"/>
      <c r="J2002" s="62"/>
      <c r="K2002" s="62"/>
      <c r="L2002" s="72"/>
      <c r="M2002" s="92"/>
      <c r="N2002" s="92"/>
      <c r="O2002" s="92"/>
      <c r="P2002" s="92"/>
      <c r="Q2002" s="92"/>
      <c r="R2002" s="92"/>
      <c r="S2002" s="92"/>
      <c r="T2002" s="92"/>
    </row>
    <row r="2003" spans="1:20" s="15" customFormat="1" ht="14.25">
      <c r="A2003" s="14"/>
      <c r="E2003" s="395"/>
      <c r="F2003" s="10"/>
      <c r="G2003" s="10"/>
      <c r="H2003" s="10"/>
      <c r="I2003" s="10"/>
      <c r="J2003" s="62"/>
      <c r="K2003" s="62"/>
      <c r="L2003" s="72"/>
      <c r="M2003" s="92"/>
      <c r="N2003" s="92"/>
      <c r="O2003" s="92"/>
      <c r="P2003" s="92"/>
      <c r="Q2003" s="92"/>
      <c r="R2003" s="92"/>
      <c r="S2003" s="92"/>
      <c r="T2003" s="92"/>
    </row>
    <row r="2004" spans="1:20" s="15" customFormat="1" ht="14.25">
      <c r="A2004" s="14"/>
      <c r="E2004" s="395"/>
      <c r="F2004" s="10"/>
      <c r="G2004" s="10"/>
      <c r="H2004" s="10"/>
      <c r="I2004" s="10"/>
      <c r="J2004" s="62"/>
      <c r="K2004" s="62"/>
      <c r="L2004" s="72"/>
      <c r="M2004" s="92"/>
      <c r="N2004" s="92"/>
      <c r="O2004" s="92"/>
      <c r="P2004" s="92"/>
      <c r="Q2004" s="92"/>
      <c r="R2004" s="92"/>
      <c r="S2004" s="92"/>
      <c r="T2004" s="92"/>
    </row>
    <row r="2005" spans="1:20" s="15" customFormat="1" ht="14.25">
      <c r="A2005" s="14"/>
      <c r="E2005" s="395"/>
      <c r="F2005" s="10"/>
      <c r="G2005" s="10"/>
      <c r="H2005" s="10"/>
      <c r="I2005" s="10"/>
      <c r="J2005" s="62"/>
      <c r="K2005" s="62"/>
      <c r="L2005" s="72"/>
      <c r="M2005" s="92"/>
      <c r="N2005" s="92"/>
      <c r="O2005" s="92"/>
      <c r="P2005" s="92"/>
      <c r="Q2005" s="92"/>
      <c r="R2005" s="92"/>
      <c r="S2005" s="92"/>
      <c r="T2005" s="92"/>
    </row>
    <row r="2006" spans="1:20" s="15" customFormat="1" ht="14.25">
      <c r="A2006" s="14"/>
      <c r="E2006" s="395"/>
      <c r="F2006" s="10"/>
      <c r="G2006" s="10"/>
      <c r="H2006" s="10"/>
      <c r="I2006" s="10"/>
      <c r="J2006" s="62"/>
      <c r="K2006" s="62"/>
      <c r="L2006" s="72"/>
      <c r="M2006" s="92"/>
      <c r="N2006" s="92"/>
      <c r="O2006" s="92"/>
      <c r="P2006" s="92"/>
      <c r="Q2006" s="92"/>
      <c r="R2006" s="92"/>
      <c r="S2006" s="92"/>
      <c r="T2006" s="92"/>
    </row>
    <row r="2007" spans="1:20" s="15" customFormat="1" ht="14.25">
      <c r="A2007" s="14"/>
      <c r="E2007" s="395"/>
      <c r="F2007" s="10"/>
      <c r="G2007" s="10"/>
      <c r="H2007" s="10"/>
      <c r="I2007" s="10"/>
      <c r="J2007" s="62"/>
      <c r="K2007" s="62"/>
      <c r="L2007" s="72"/>
      <c r="M2007" s="92"/>
      <c r="N2007" s="92"/>
      <c r="O2007" s="92"/>
      <c r="P2007" s="92"/>
      <c r="Q2007" s="92"/>
      <c r="R2007" s="92"/>
      <c r="S2007" s="92"/>
      <c r="T2007" s="92"/>
    </row>
    <row r="2008" spans="1:20" s="15" customFormat="1" ht="14.25">
      <c r="A2008" s="14"/>
      <c r="E2008" s="395"/>
      <c r="F2008" s="10"/>
      <c r="G2008" s="10"/>
      <c r="H2008" s="10"/>
      <c r="I2008" s="10"/>
      <c r="J2008" s="62"/>
      <c r="K2008" s="62"/>
      <c r="L2008" s="72"/>
      <c r="M2008" s="92"/>
      <c r="N2008" s="92"/>
      <c r="O2008" s="92"/>
      <c r="P2008" s="92"/>
      <c r="Q2008" s="92"/>
      <c r="R2008" s="92"/>
      <c r="S2008" s="92"/>
      <c r="T2008" s="92"/>
    </row>
    <row r="2009" spans="1:20" s="15" customFormat="1" ht="14.25">
      <c r="A2009" s="14"/>
      <c r="E2009" s="395"/>
      <c r="F2009" s="10"/>
      <c r="G2009" s="10"/>
      <c r="H2009" s="10"/>
      <c r="I2009" s="10"/>
      <c r="J2009" s="62"/>
      <c r="K2009" s="62"/>
      <c r="L2009" s="72"/>
      <c r="M2009" s="92"/>
      <c r="N2009" s="92"/>
      <c r="O2009" s="92"/>
      <c r="P2009" s="92"/>
      <c r="Q2009" s="92"/>
      <c r="R2009" s="92"/>
      <c r="S2009" s="92"/>
      <c r="T2009" s="92"/>
    </row>
    <row r="2010" spans="1:20" s="15" customFormat="1" ht="14.25">
      <c r="A2010" s="14"/>
      <c r="E2010" s="395"/>
      <c r="F2010" s="10"/>
      <c r="G2010" s="10"/>
      <c r="H2010" s="10"/>
      <c r="I2010" s="10"/>
      <c r="J2010" s="62"/>
      <c r="K2010" s="62"/>
      <c r="L2010" s="72"/>
      <c r="M2010" s="92"/>
      <c r="N2010" s="92"/>
      <c r="O2010" s="92"/>
      <c r="P2010" s="92"/>
      <c r="Q2010" s="92"/>
      <c r="R2010" s="92"/>
      <c r="S2010" s="92"/>
      <c r="T2010" s="92"/>
    </row>
    <row r="2011" spans="1:20" s="15" customFormat="1" ht="14.25">
      <c r="A2011" s="14"/>
      <c r="E2011" s="395"/>
      <c r="F2011" s="10"/>
      <c r="G2011" s="10"/>
      <c r="H2011" s="10"/>
      <c r="I2011" s="10"/>
      <c r="J2011" s="62"/>
      <c r="K2011" s="62"/>
      <c r="L2011" s="72"/>
      <c r="M2011" s="92"/>
      <c r="N2011" s="92"/>
      <c r="O2011" s="92"/>
      <c r="P2011" s="92"/>
      <c r="Q2011" s="92"/>
      <c r="R2011" s="92"/>
      <c r="S2011" s="92"/>
      <c r="T2011" s="92"/>
    </row>
    <row r="2012" spans="1:20" s="15" customFormat="1" ht="14.25">
      <c r="A2012" s="14"/>
      <c r="E2012" s="395"/>
      <c r="F2012" s="10"/>
      <c r="G2012" s="10"/>
      <c r="H2012" s="10"/>
      <c r="I2012" s="10"/>
      <c r="J2012" s="62"/>
      <c r="K2012" s="62"/>
      <c r="L2012" s="72"/>
      <c r="M2012" s="92"/>
      <c r="N2012" s="92"/>
      <c r="O2012" s="92"/>
      <c r="P2012" s="92"/>
      <c r="Q2012" s="92"/>
      <c r="R2012" s="92"/>
      <c r="S2012" s="92"/>
      <c r="T2012" s="92"/>
    </row>
    <row r="2013" spans="1:20" s="15" customFormat="1" ht="14.25">
      <c r="A2013" s="14"/>
      <c r="E2013" s="395"/>
      <c r="F2013" s="10"/>
      <c r="G2013" s="10"/>
      <c r="H2013" s="10"/>
      <c r="I2013" s="10"/>
      <c r="J2013" s="62"/>
      <c r="K2013" s="62"/>
      <c r="L2013" s="72"/>
      <c r="M2013" s="92"/>
      <c r="N2013" s="92"/>
      <c r="O2013" s="92"/>
      <c r="P2013" s="92"/>
      <c r="Q2013" s="92"/>
      <c r="R2013" s="92"/>
      <c r="S2013" s="92"/>
      <c r="T2013" s="92"/>
    </row>
    <row r="2014" spans="1:20" s="15" customFormat="1" ht="14.25">
      <c r="A2014" s="14"/>
      <c r="E2014" s="395"/>
      <c r="F2014" s="10"/>
      <c r="G2014" s="10"/>
      <c r="H2014" s="10"/>
      <c r="I2014" s="10"/>
      <c r="J2014" s="62"/>
      <c r="K2014" s="62"/>
      <c r="L2014" s="72"/>
      <c r="M2014" s="92"/>
      <c r="N2014" s="92"/>
      <c r="O2014" s="92"/>
      <c r="P2014" s="92"/>
      <c r="Q2014" s="92"/>
      <c r="R2014" s="92"/>
      <c r="S2014" s="92"/>
      <c r="T2014" s="92"/>
    </row>
    <row r="2015" spans="1:20" s="15" customFormat="1" ht="14.25">
      <c r="A2015" s="14"/>
      <c r="E2015" s="395"/>
      <c r="F2015" s="10"/>
      <c r="G2015" s="10"/>
      <c r="H2015" s="10"/>
      <c r="I2015" s="10"/>
      <c r="J2015" s="62"/>
      <c r="K2015" s="62"/>
      <c r="L2015" s="72"/>
      <c r="M2015" s="92"/>
      <c r="N2015" s="92"/>
      <c r="O2015" s="92"/>
      <c r="P2015" s="92"/>
      <c r="Q2015" s="92"/>
      <c r="R2015" s="92"/>
      <c r="S2015" s="92"/>
      <c r="T2015" s="92"/>
    </row>
    <row r="2016" spans="1:20" s="15" customFormat="1" ht="14.25">
      <c r="A2016" s="14"/>
      <c r="E2016" s="395"/>
      <c r="F2016" s="10"/>
      <c r="G2016" s="10"/>
      <c r="H2016" s="10"/>
      <c r="I2016" s="10"/>
      <c r="J2016" s="62"/>
      <c r="K2016" s="62"/>
      <c r="L2016" s="72"/>
      <c r="M2016" s="92"/>
      <c r="N2016" s="92"/>
      <c r="O2016" s="92"/>
      <c r="P2016" s="92"/>
      <c r="Q2016" s="92"/>
      <c r="R2016" s="92"/>
      <c r="S2016" s="92"/>
      <c r="T2016" s="92"/>
    </row>
    <row r="2017" spans="1:20" s="15" customFormat="1" ht="14.25">
      <c r="A2017" s="14"/>
      <c r="E2017" s="395"/>
      <c r="F2017" s="10"/>
      <c r="G2017" s="10"/>
      <c r="H2017" s="10"/>
      <c r="I2017" s="10"/>
      <c r="J2017" s="62"/>
      <c r="K2017" s="62"/>
      <c r="L2017" s="72"/>
      <c r="M2017" s="92"/>
      <c r="N2017" s="92"/>
      <c r="O2017" s="92"/>
      <c r="P2017" s="92"/>
      <c r="Q2017" s="92"/>
      <c r="R2017" s="92"/>
      <c r="S2017" s="92"/>
      <c r="T2017" s="92"/>
    </row>
    <row r="2018" spans="1:20" s="15" customFormat="1" ht="14.25">
      <c r="A2018" s="14"/>
      <c r="E2018" s="395"/>
      <c r="F2018" s="10"/>
      <c r="G2018" s="10"/>
      <c r="H2018" s="10"/>
      <c r="I2018" s="10"/>
      <c r="J2018" s="62"/>
      <c r="K2018" s="62"/>
      <c r="L2018" s="72"/>
      <c r="M2018" s="92"/>
      <c r="N2018" s="92"/>
      <c r="O2018" s="92"/>
      <c r="P2018" s="92"/>
      <c r="Q2018" s="92"/>
      <c r="R2018" s="92"/>
      <c r="S2018" s="92"/>
      <c r="T2018" s="92"/>
    </row>
    <row r="2019" spans="1:20" s="15" customFormat="1" ht="14.25">
      <c r="A2019" s="14"/>
      <c r="E2019" s="395"/>
      <c r="F2019" s="10"/>
      <c r="G2019" s="10"/>
      <c r="H2019" s="10"/>
      <c r="I2019" s="10"/>
      <c r="J2019" s="62"/>
      <c r="K2019" s="62"/>
      <c r="L2019" s="72"/>
      <c r="M2019" s="92"/>
      <c r="N2019" s="92"/>
      <c r="O2019" s="92"/>
      <c r="P2019" s="92"/>
      <c r="Q2019" s="92"/>
      <c r="R2019" s="92"/>
      <c r="S2019" s="92"/>
      <c r="T2019" s="92"/>
    </row>
    <row r="2020" spans="1:20" s="15" customFormat="1" ht="14.25">
      <c r="A2020" s="14"/>
      <c r="E2020" s="395"/>
      <c r="F2020" s="10"/>
      <c r="G2020" s="10"/>
      <c r="H2020" s="10"/>
      <c r="I2020" s="10"/>
      <c r="J2020" s="62"/>
      <c r="K2020" s="62"/>
      <c r="L2020" s="72"/>
      <c r="M2020" s="92"/>
      <c r="N2020" s="92"/>
      <c r="O2020" s="92"/>
      <c r="P2020" s="92"/>
      <c r="Q2020" s="92"/>
      <c r="R2020" s="92"/>
      <c r="S2020" s="92"/>
      <c r="T2020" s="92"/>
    </row>
    <row r="2021" spans="1:20" s="15" customFormat="1" ht="14.25">
      <c r="A2021" s="14"/>
      <c r="E2021" s="395"/>
      <c r="F2021" s="10"/>
      <c r="G2021" s="10"/>
      <c r="H2021" s="10"/>
      <c r="I2021" s="10"/>
      <c r="J2021" s="62"/>
      <c r="K2021" s="62"/>
      <c r="L2021" s="72"/>
      <c r="M2021" s="92"/>
      <c r="N2021" s="92"/>
      <c r="O2021" s="92"/>
      <c r="P2021" s="92"/>
      <c r="Q2021" s="92"/>
      <c r="R2021" s="92"/>
      <c r="S2021" s="92"/>
      <c r="T2021" s="92"/>
    </row>
    <row r="2022" spans="1:20" s="15" customFormat="1" ht="14.25">
      <c r="A2022" s="14"/>
      <c r="E2022" s="395"/>
      <c r="F2022" s="10"/>
      <c r="G2022" s="10"/>
      <c r="H2022" s="10"/>
      <c r="I2022" s="10"/>
      <c r="J2022" s="62"/>
      <c r="K2022" s="62"/>
      <c r="L2022" s="72"/>
      <c r="M2022" s="92"/>
      <c r="N2022" s="92"/>
      <c r="O2022" s="92"/>
      <c r="P2022" s="92"/>
      <c r="Q2022" s="92"/>
      <c r="R2022" s="92"/>
      <c r="S2022" s="92"/>
      <c r="T2022" s="92"/>
    </row>
    <row r="2023" spans="1:20" s="15" customFormat="1" ht="14.25">
      <c r="A2023" s="14"/>
      <c r="E2023" s="395"/>
      <c r="F2023" s="10"/>
      <c r="G2023" s="10"/>
      <c r="H2023" s="10"/>
      <c r="I2023" s="10"/>
      <c r="J2023" s="62"/>
      <c r="K2023" s="62"/>
      <c r="L2023" s="72"/>
      <c r="M2023" s="92"/>
      <c r="N2023" s="92"/>
      <c r="O2023" s="92"/>
      <c r="P2023" s="92"/>
      <c r="Q2023" s="92"/>
      <c r="R2023" s="92"/>
      <c r="S2023" s="92"/>
      <c r="T2023" s="92"/>
    </row>
    <row r="2024" spans="1:20" s="15" customFormat="1" ht="14.25">
      <c r="A2024" s="14"/>
      <c r="E2024" s="395"/>
      <c r="F2024" s="10"/>
      <c r="G2024" s="10"/>
      <c r="H2024" s="10"/>
      <c r="I2024" s="10"/>
      <c r="J2024" s="62"/>
      <c r="K2024" s="62"/>
      <c r="L2024" s="72"/>
      <c r="M2024" s="92"/>
      <c r="N2024" s="92"/>
      <c r="O2024" s="92"/>
      <c r="P2024" s="92"/>
      <c r="Q2024" s="92"/>
      <c r="R2024" s="92"/>
      <c r="S2024" s="92"/>
      <c r="T2024" s="92"/>
    </row>
    <row r="2025" spans="1:20" s="15" customFormat="1" ht="14.25">
      <c r="A2025" s="14"/>
      <c r="E2025" s="395"/>
      <c r="F2025" s="10"/>
      <c r="G2025" s="10"/>
      <c r="H2025" s="10"/>
      <c r="I2025" s="10"/>
      <c r="J2025" s="62"/>
      <c r="K2025" s="62"/>
      <c r="L2025" s="72"/>
      <c r="M2025" s="92"/>
      <c r="N2025" s="92"/>
      <c r="O2025" s="92"/>
      <c r="P2025" s="92"/>
      <c r="Q2025" s="92"/>
      <c r="R2025" s="92"/>
      <c r="S2025" s="92"/>
      <c r="T2025" s="92"/>
    </row>
    <row r="2026" spans="1:20" s="15" customFormat="1" ht="14.25">
      <c r="A2026" s="14"/>
      <c r="E2026" s="395"/>
      <c r="F2026" s="10"/>
      <c r="G2026" s="10"/>
      <c r="H2026" s="10"/>
      <c r="I2026" s="10"/>
      <c r="J2026" s="62"/>
      <c r="K2026" s="62"/>
      <c r="L2026" s="72"/>
      <c r="M2026" s="92"/>
      <c r="N2026" s="92"/>
      <c r="O2026" s="92"/>
      <c r="P2026" s="92"/>
      <c r="Q2026" s="92"/>
      <c r="R2026" s="92"/>
      <c r="S2026" s="92"/>
      <c r="T2026" s="92"/>
    </row>
    <row r="2027" spans="1:20" s="15" customFormat="1" ht="14.25">
      <c r="A2027" s="14"/>
      <c r="E2027" s="395"/>
      <c r="F2027" s="10"/>
      <c r="G2027" s="10"/>
      <c r="H2027" s="10"/>
      <c r="I2027" s="10"/>
      <c r="J2027" s="62"/>
      <c r="K2027" s="62"/>
      <c r="L2027" s="72"/>
      <c r="M2027" s="92"/>
      <c r="N2027" s="92"/>
      <c r="O2027" s="92"/>
      <c r="P2027" s="92"/>
      <c r="Q2027" s="92"/>
      <c r="R2027" s="92"/>
      <c r="S2027" s="92"/>
      <c r="T2027" s="92"/>
    </row>
    <row r="2028" spans="1:20" s="15" customFormat="1" ht="14.25">
      <c r="A2028" s="14"/>
      <c r="E2028" s="395"/>
      <c r="F2028" s="10"/>
      <c r="G2028" s="10"/>
      <c r="H2028" s="10"/>
      <c r="I2028" s="10"/>
      <c r="J2028" s="62"/>
      <c r="K2028" s="62"/>
      <c r="L2028" s="72"/>
      <c r="M2028" s="92"/>
      <c r="N2028" s="92"/>
      <c r="O2028" s="92"/>
      <c r="P2028" s="92"/>
      <c r="Q2028" s="92"/>
      <c r="R2028" s="92"/>
      <c r="S2028" s="92"/>
      <c r="T2028" s="92"/>
    </row>
    <row r="2029" spans="1:20" s="15" customFormat="1" ht="14.25">
      <c r="A2029" s="14"/>
      <c r="E2029" s="395"/>
      <c r="F2029" s="10"/>
      <c r="G2029" s="10"/>
      <c r="H2029" s="10"/>
      <c r="I2029" s="10"/>
      <c r="J2029" s="62"/>
      <c r="K2029" s="62"/>
      <c r="L2029" s="72"/>
      <c r="M2029" s="92"/>
      <c r="N2029" s="92"/>
      <c r="O2029" s="92"/>
      <c r="P2029" s="92"/>
      <c r="Q2029" s="92"/>
      <c r="R2029" s="92"/>
      <c r="S2029" s="92"/>
      <c r="T2029" s="92"/>
    </row>
    <row r="2030" spans="1:20" s="15" customFormat="1" ht="14.25">
      <c r="A2030" s="14"/>
      <c r="E2030" s="395"/>
      <c r="F2030" s="10"/>
      <c r="G2030" s="10"/>
      <c r="H2030" s="10"/>
      <c r="I2030" s="10"/>
      <c r="J2030" s="62"/>
      <c r="K2030" s="62"/>
      <c r="L2030" s="72"/>
      <c r="M2030" s="92"/>
      <c r="N2030" s="92"/>
      <c r="O2030" s="92"/>
      <c r="P2030" s="92"/>
      <c r="Q2030" s="92"/>
      <c r="R2030" s="92"/>
      <c r="S2030" s="92"/>
      <c r="T2030" s="92"/>
    </row>
    <row r="2031" spans="1:20" s="15" customFormat="1" ht="14.25">
      <c r="A2031" s="14"/>
      <c r="E2031" s="395"/>
      <c r="F2031" s="10"/>
      <c r="G2031" s="10"/>
      <c r="H2031" s="10"/>
      <c r="I2031" s="10"/>
      <c r="J2031" s="62"/>
      <c r="K2031" s="62"/>
      <c r="L2031" s="72"/>
      <c r="M2031" s="92"/>
      <c r="N2031" s="92"/>
      <c r="O2031" s="92"/>
      <c r="P2031" s="92"/>
      <c r="Q2031" s="92"/>
      <c r="R2031" s="92"/>
      <c r="S2031" s="92"/>
      <c r="T2031" s="92"/>
    </row>
    <row r="2032" spans="1:20" s="15" customFormat="1" ht="14.25">
      <c r="A2032" s="14"/>
      <c r="E2032" s="395"/>
      <c r="F2032" s="10"/>
      <c r="G2032" s="10"/>
      <c r="H2032" s="10"/>
      <c r="I2032" s="10"/>
      <c r="J2032" s="62"/>
      <c r="K2032" s="62"/>
      <c r="L2032" s="72"/>
      <c r="M2032" s="92"/>
      <c r="N2032" s="92"/>
      <c r="O2032" s="92"/>
      <c r="P2032" s="92"/>
      <c r="Q2032" s="92"/>
      <c r="R2032" s="92"/>
      <c r="S2032" s="92"/>
      <c r="T2032" s="92"/>
    </row>
    <row r="2033" spans="1:20" s="15" customFormat="1" ht="14.25">
      <c r="A2033" s="14"/>
      <c r="E2033" s="395"/>
      <c r="F2033" s="10"/>
      <c r="G2033" s="10"/>
      <c r="H2033" s="10"/>
      <c r="I2033" s="10"/>
      <c r="J2033" s="62"/>
      <c r="K2033" s="62"/>
      <c r="L2033" s="72"/>
      <c r="M2033" s="92"/>
      <c r="N2033" s="92"/>
      <c r="O2033" s="92"/>
      <c r="P2033" s="92"/>
      <c r="Q2033" s="92"/>
      <c r="R2033" s="92"/>
      <c r="S2033" s="92"/>
      <c r="T2033" s="92"/>
    </row>
    <row r="2034" spans="1:20" s="15" customFormat="1" ht="14.25">
      <c r="A2034" s="14"/>
      <c r="E2034" s="395"/>
      <c r="F2034" s="10"/>
      <c r="G2034" s="10"/>
      <c r="H2034" s="10"/>
      <c r="I2034" s="10"/>
      <c r="J2034" s="62"/>
      <c r="K2034" s="62"/>
      <c r="L2034" s="72"/>
      <c r="M2034" s="92"/>
      <c r="N2034" s="92"/>
      <c r="O2034" s="92"/>
      <c r="P2034" s="92"/>
      <c r="Q2034" s="92"/>
      <c r="R2034" s="92"/>
      <c r="S2034" s="92"/>
      <c r="T2034" s="92"/>
    </row>
    <row r="2035" spans="1:20" s="15" customFormat="1" ht="14.25">
      <c r="A2035" s="14"/>
      <c r="E2035" s="395"/>
      <c r="F2035" s="10"/>
      <c r="G2035" s="10"/>
      <c r="H2035" s="10"/>
      <c r="I2035" s="10"/>
      <c r="J2035" s="62"/>
      <c r="K2035" s="62"/>
      <c r="L2035" s="72"/>
      <c r="M2035" s="92"/>
      <c r="N2035" s="92"/>
      <c r="O2035" s="92"/>
      <c r="P2035" s="92"/>
      <c r="Q2035" s="92"/>
      <c r="R2035" s="92"/>
      <c r="S2035" s="92"/>
      <c r="T2035" s="92"/>
    </row>
    <row r="2036" spans="1:20" s="15" customFormat="1" ht="14.25">
      <c r="A2036" s="14"/>
      <c r="E2036" s="395"/>
      <c r="F2036" s="10"/>
      <c r="G2036" s="10"/>
      <c r="H2036" s="10"/>
      <c r="I2036" s="10"/>
      <c r="J2036" s="62"/>
      <c r="K2036" s="62"/>
      <c r="L2036" s="72"/>
      <c r="M2036" s="92"/>
      <c r="N2036" s="92"/>
      <c r="O2036" s="92"/>
      <c r="P2036" s="92"/>
      <c r="Q2036" s="92"/>
      <c r="R2036" s="92"/>
      <c r="S2036" s="92"/>
      <c r="T2036" s="92"/>
    </row>
    <row r="2037" spans="1:20" s="15" customFormat="1" ht="14.25">
      <c r="A2037" s="14"/>
      <c r="E2037" s="395"/>
      <c r="F2037" s="10"/>
      <c r="G2037" s="10"/>
      <c r="H2037" s="10"/>
      <c r="I2037" s="10"/>
      <c r="J2037" s="62"/>
      <c r="K2037" s="62"/>
      <c r="L2037" s="72"/>
      <c r="M2037" s="92"/>
      <c r="N2037" s="92"/>
      <c r="O2037" s="92"/>
      <c r="P2037" s="92"/>
      <c r="Q2037" s="92"/>
      <c r="R2037" s="92"/>
      <c r="S2037" s="92"/>
      <c r="T2037" s="92"/>
    </row>
    <row r="2038" spans="1:20" s="15" customFormat="1" ht="14.25">
      <c r="A2038" s="14"/>
      <c r="E2038" s="395"/>
      <c r="F2038" s="10"/>
      <c r="G2038" s="10"/>
      <c r="H2038" s="10"/>
      <c r="I2038" s="10"/>
      <c r="J2038" s="62"/>
      <c r="K2038" s="62"/>
      <c r="L2038" s="72"/>
      <c r="M2038" s="92"/>
      <c r="N2038" s="92"/>
      <c r="O2038" s="92"/>
      <c r="P2038" s="92"/>
      <c r="Q2038" s="92"/>
      <c r="R2038" s="92"/>
      <c r="S2038" s="92"/>
      <c r="T2038" s="92"/>
    </row>
    <row r="2039" spans="1:20" s="15" customFormat="1" ht="14.25">
      <c r="A2039" s="14"/>
      <c r="E2039" s="395"/>
      <c r="F2039" s="10"/>
      <c r="G2039" s="10"/>
      <c r="H2039" s="10"/>
      <c r="I2039" s="10"/>
      <c r="J2039" s="62"/>
      <c r="K2039" s="62"/>
      <c r="L2039" s="72"/>
      <c r="M2039" s="92"/>
      <c r="N2039" s="92"/>
      <c r="O2039" s="92"/>
      <c r="P2039" s="92"/>
      <c r="Q2039" s="92"/>
      <c r="R2039" s="92"/>
      <c r="S2039" s="92"/>
      <c r="T2039" s="92"/>
    </row>
    <row r="2040" spans="1:20" s="15" customFormat="1" ht="14.25">
      <c r="A2040" s="14"/>
      <c r="E2040" s="395"/>
      <c r="F2040" s="10"/>
      <c r="G2040" s="10"/>
      <c r="H2040" s="10"/>
      <c r="I2040" s="10"/>
      <c r="J2040" s="62"/>
      <c r="K2040" s="62"/>
      <c r="L2040" s="72"/>
      <c r="M2040" s="92"/>
      <c r="N2040" s="92"/>
      <c r="O2040" s="92"/>
      <c r="P2040" s="92"/>
      <c r="Q2040" s="92"/>
      <c r="R2040" s="92"/>
      <c r="S2040" s="92"/>
      <c r="T2040" s="92"/>
    </row>
    <row r="2041" spans="1:20" s="15" customFormat="1" ht="14.25">
      <c r="A2041" s="14"/>
      <c r="E2041" s="395"/>
      <c r="F2041" s="10"/>
      <c r="G2041" s="10"/>
      <c r="H2041" s="10"/>
      <c r="I2041" s="10"/>
      <c r="J2041" s="62"/>
      <c r="K2041" s="62"/>
      <c r="L2041" s="72"/>
      <c r="M2041" s="92"/>
      <c r="N2041" s="92"/>
      <c r="O2041" s="92"/>
      <c r="P2041" s="92"/>
      <c r="Q2041" s="92"/>
      <c r="R2041" s="92"/>
      <c r="S2041" s="92"/>
      <c r="T2041" s="92"/>
    </row>
    <row r="2042" spans="1:20" s="15" customFormat="1" ht="14.25">
      <c r="A2042" s="14"/>
      <c r="E2042" s="395"/>
      <c r="F2042" s="10"/>
      <c r="G2042" s="10"/>
      <c r="H2042" s="10"/>
      <c r="I2042" s="10"/>
      <c r="J2042" s="62"/>
      <c r="K2042" s="62"/>
      <c r="L2042" s="72"/>
      <c r="M2042" s="92"/>
      <c r="N2042" s="92"/>
      <c r="O2042" s="92"/>
      <c r="P2042" s="92"/>
      <c r="Q2042" s="92"/>
      <c r="R2042" s="92"/>
      <c r="S2042" s="92"/>
      <c r="T2042" s="92"/>
    </row>
    <row r="2043" spans="1:20" s="15" customFormat="1" ht="14.25">
      <c r="A2043" s="14"/>
      <c r="E2043" s="395"/>
      <c r="F2043" s="10"/>
      <c r="G2043" s="10"/>
      <c r="H2043" s="10"/>
      <c r="I2043" s="10"/>
      <c r="J2043" s="62"/>
      <c r="K2043" s="62"/>
      <c r="L2043" s="72"/>
      <c r="M2043" s="92"/>
      <c r="N2043" s="92"/>
      <c r="O2043" s="92"/>
      <c r="P2043" s="92"/>
      <c r="Q2043" s="92"/>
      <c r="R2043" s="92"/>
      <c r="S2043" s="92"/>
      <c r="T2043" s="92"/>
    </row>
    <row r="2044" spans="1:20" s="15" customFormat="1" ht="14.25">
      <c r="A2044" s="14"/>
      <c r="E2044" s="395"/>
      <c r="F2044" s="10"/>
      <c r="G2044" s="10"/>
      <c r="H2044" s="10"/>
      <c r="I2044" s="10"/>
      <c r="J2044" s="62"/>
      <c r="K2044" s="62"/>
      <c r="L2044" s="72"/>
      <c r="M2044" s="92"/>
      <c r="N2044" s="92"/>
      <c r="O2044" s="92"/>
      <c r="P2044" s="92"/>
      <c r="Q2044" s="92"/>
      <c r="R2044" s="92"/>
      <c r="S2044" s="92"/>
      <c r="T2044" s="92"/>
    </row>
    <row r="2045" spans="1:20" s="15" customFormat="1" ht="14.25">
      <c r="A2045" s="14"/>
      <c r="E2045" s="395"/>
      <c r="F2045" s="10"/>
      <c r="G2045" s="10"/>
      <c r="H2045" s="10"/>
      <c r="I2045" s="10"/>
      <c r="J2045" s="62"/>
      <c r="K2045" s="62"/>
      <c r="L2045" s="72"/>
      <c r="M2045" s="92"/>
      <c r="N2045" s="92"/>
      <c r="O2045" s="92"/>
      <c r="P2045" s="92"/>
      <c r="Q2045" s="92"/>
      <c r="R2045" s="92"/>
      <c r="S2045" s="92"/>
      <c r="T2045" s="92"/>
    </row>
    <row r="2046" spans="1:20" s="15" customFormat="1" ht="14.25">
      <c r="A2046" s="14"/>
      <c r="E2046" s="395"/>
      <c r="F2046" s="10"/>
      <c r="G2046" s="10"/>
      <c r="H2046" s="10"/>
      <c r="I2046" s="10"/>
      <c r="J2046" s="62"/>
      <c r="K2046" s="62"/>
      <c r="L2046" s="72"/>
      <c r="M2046" s="92"/>
      <c r="N2046" s="92"/>
      <c r="O2046" s="92"/>
      <c r="P2046" s="92"/>
      <c r="Q2046" s="92"/>
      <c r="R2046" s="92"/>
      <c r="S2046" s="92"/>
      <c r="T2046" s="92"/>
    </row>
    <row r="2047" spans="1:20" s="15" customFormat="1" ht="14.25">
      <c r="A2047" s="14"/>
      <c r="E2047" s="395"/>
      <c r="F2047" s="10"/>
      <c r="G2047" s="10"/>
      <c r="H2047" s="10"/>
      <c r="I2047" s="10"/>
      <c r="J2047" s="62"/>
      <c r="K2047" s="62"/>
      <c r="L2047" s="72"/>
      <c r="M2047" s="92"/>
      <c r="N2047" s="92"/>
      <c r="O2047" s="92"/>
      <c r="P2047" s="92"/>
      <c r="Q2047" s="92"/>
      <c r="R2047" s="92"/>
      <c r="S2047" s="92"/>
      <c r="T2047" s="92"/>
    </row>
    <row r="2048" spans="1:20" s="15" customFormat="1" ht="14.25">
      <c r="A2048" s="14"/>
      <c r="E2048" s="395"/>
      <c r="F2048" s="10"/>
      <c r="G2048" s="10"/>
      <c r="H2048" s="10"/>
      <c r="I2048" s="10"/>
      <c r="J2048" s="62"/>
      <c r="K2048" s="62"/>
      <c r="L2048" s="72"/>
      <c r="M2048" s="92"/>
      <c r="N2048" s="92"/>
      <c r="O2048" s="92"/>
      <c r="P2048" s="92"/>
      <c r="Q2048" s="92"/>
      <c r="R2048" s="92"/>
      <c r="S2048" s="92"/>
      <c r="T2048" s="92"/>
    </row>
    <row r="2049" spans="1:20" s="15" customFormat="1" ht="14.25">
      <c r="A2049" s="14"/>
      <c r="E2049" s="395"/>
      <c r="F2049" s="10"/>
      <c r="G2049" s="10"/>
      <c r="H2049" s="10"/>
      <c r="I2049" s="10"/>
      <c r="J2049" s="62"/>
      <c r="K2049" s="62"/>
      <c r="L2049" s="72"/>
      <c r="M2049" s="92"/>
      <c r="N2049" s="92"/>
      <c r="O2049" s="92"/>
      <c r="P2049" s="92"/>
      <c r="Q2049" s="92"/>
      <c r="R2049" s="92"/>
      <c r="S2049" s="92"/>
      <c r="T2049" s="92"/>
    </row>
    <row r="2050" spans="1:20" s="15" customFormat="1" ht="14.25">
      <c r="A2050" s="14"/>
      <c r="E2050" s="395"/>
      <c r="F2050" s="10"/>
      <c r="G2050" s="10"/>
      <c r="H2050" s="10"/>
      <c r="I2050" s="10"/>
      <c r="J2050" s="62"/>
      <c r="K2050" s="62"/>
      <c r="L2050" s="72"/>
      <c r="M2050" s="92"/>
      <c r="N2050" s="92"/>
      <c r="O2050" s="92"/>
      <c r="P2050" s="92"/>
      <c r="Q2050" s="92"/>
      <c r="R2050" s="92"/>
      <c r="S2050" s="92"/>
      <c r="T2050" s="92"/>
    </row>
    <row r="2051" spans="1:20" s="15" customFormat="1" ht="14.25">
      <c r="A2051" s="14"/>
      <c r="E2051" s="395"/>
      <c r="F2051" s="10"/>
      <c r="G2051" s="10"/>
      <c r="H2051" s="10"/>
      <c r="I2051" s="10"/>
      <c r="J2051" s="62"/>
      <c r="K2051" s="62"/>
      <c r="L2051" s="72"/>
      <c r="M2051" s="92"/>
      <c r="N2051" s="92"/>
      <c r="O2051" s="92"/>
      <c r="P2051" s="92"/>
      <c r="Q2051" s="92"/>
      <c r="R2051" s="92"/>
      <c r="S2051" s="92"/>
      <c r="T2051" s="92"/>
    </row>
    <row r="2052" spans="1:20" s="15" customFormat="1" ht="14.25">
      <c r="A2052" s="14"/>
      <c r="E2052" s="395"/>
      <c r="F2052" s="10"/>
      <c r="G2052" s="10"/>
      <c r="H2052" s="10"/>
      <c r="I2052" s="10"/>
      <c r="J2052" s="62"/>
      <c r="K2052" s="62"/>
      <c r="L2052" s="72"/>
      <c r="M2052" s="92"/>
      <c r="N2052" s="92"/>
      <c r="O2052" s="92"/>
      <c r="P2052" s="92"/>
      <c r="Q2052" s="92"/>
      <c r="R2052" s="92"/>
      <c r="S2052" s="92"/>
      <c r="T2052" s="92"/>
    </row>
    <row r="2053" spans="1:20" s="15" customFormat="1" ht="14.25">
      <c r="A2053" s="14"/>
      <c r="E2053" s="395"/>
      <c r="F2053" s="10"/>
      <c r="G2053" s="10"/>
      <c r="H2053" s="10"/>
      <c r="I2053" s="10"/>
      <c r="J2053" s="62"/>
      <c r="K2053" s="62"/>
      <c r="L2053" s="72"/>
      <c r="M2053" s="92"/>
      <c r="N2053" s="92"/>
      <c r="O2053" s="92"/>
      <c r="P2053" s="92"/>
      <c r="Q2053" s="92"/>
      <c r="R2053" s="92"/>
      <c r="S2053" s="92"/>
      <c r="T2053" s="92"/>
    </row>
    <row r="2054" spans="1:20" s="15" customFormat="1" ht="14.25">
      <c r="A2054" s="14"/>
      <c r="E2054" s="395"/>
      <c r="F2054" s="10"/>
      <c r="G2054" s="10"/>
      <c r="H2054" s="10"/>
      <c r="I2054" s="10"/>
      <c r="J2054" s="62"/>
      <c r="K2054" s="62"/>
      <c r="L2054" s="72"/>
      <c r="M2054" s="92"/>
      <c r="N2054" s="92"/>
      <c r="O2054" s="92"/>
      <c r="P2054" s="92"/>
      <c r="Q2054" s="92"/>
      <c r="R2054" s="92"/>
      <c r="S2054" s="92"/>
      <c r="T2054" s="92"/>
    </row>
    <row r="2055" spans="1:20" s="15" customFormat="1" ht="14.25">
      <c r="A2055" s="14"/>
      <c r="E2055" s="395"/>
      <c r="F2055" s="10"/>
      <c r="G2055" s="10"/>
      <c r="H2055" s="10"/>
      <c r="I2055" s="10"/>
      <c r="J2055" s="62"/>
      <c r="K2055" s="62"/>
      <c r="L2055" s="72"/>
      <c r="M2055" s="92"/>
      <c r="N2055" s="92"/>
      <c r="O2055" s="92"/>
      <c r="P2055" s="92"/>
      <c r="Q2055" s="92"/>
      <c r="R2055" s="92"/>
      <c r="S2055" s="92"/>
      <c r="T2055" s="92"/>
    </row>
    <row r="2056" spans="1:20" s="15" customFormat="1" ht="14.25">
      <c r="A2056" s="14"/>
      <c r="E2056" s="395"/>
      <c r="F2056" s="10"/>
      <c r="G2056" s="10"/>
      <c r="H2056" s="10"/>
      <c r="I2056" s="10"/>
      <c r="J2056" s="62"/>
      <c r="K2056" s="62"/>
      <c r="L2056" s="72"/>
      <c r="M2056" s="92"/>
      <c r="N2056" s="92"/>
      <c r="O2056" s="92"/>
      <c r="P2056" s="92"/>
      <c r="Q2056" s="92"/>
      <c r="R2056" s="92"/>
      <c r="S2056" s="92"/>
      <c r="T2056" s="92"/>
    </row>
    <row r="2057" spans="1:20" s="15" customFormat="1" ht="14.25">
      <c r="A2057" s="14"/>
      <c r="E2057" s="395"/>
      <c r="F2057" s="10"/>
      <c r="G2057" s="10"/>
      <c r="H2057" s="10"/>
      <c r="I2057" s="10"/>
      <c r="J2057" s="62"/>
      <c r="K2057" s="62"/>
      <c r="L2057" s="72"/>
      <c r="M2057" s="92"/>
      <c r="N2057" s="92"/>
      <c r="O2057" s="92"/>
      <c r="P2057" s="92"/>
      <c r="Q2057" s="92"/>
      <c r="R2057" s="92"/>
      <c r="S2057" s="92"/>
      <c r="T2057" s="92"/>
    </row>
    <row r="2058" spans="1:20" s="15" customFormat="1" ht="14.25">
      <c r="A2058" s="14"/>
      <c r="E2058" s="395"/>
      <c r="F2058" s="10"/>
      <c r="G2058" s="10"/>
      <c r="H2058" s="10"/>
      <c r="I2058" s="10"/>
      <c r="J2058" s="62"/>
      <c r="K2058" s="62"/>
      <c r="L2058" s="72"/>
      <c r="M2058" s="92"/>
      <c r="N2058" s="92"/>
      <c r="O2058" s="92"/>
      <c r="P2058" s="92"/>
      <c r="Q2058" s="92"/>
      <c r="R2058" s="92"/>
      <c r="S2058" s="92"/>
      <c r="T2058" s="92"/>
    </row>
    <row r="2059" spans="1:20" s="15" customFormat="1" ht="14.25">
      <c r="A2059" s="14"/>
      <c r="E2059" s="395"/>
      <c r="F2059" s="10"/>
      <c r="G2059" s="10"/>
      <c r="H2059" s="10"/>
      <c r="I2059" s="10"/>
      <c r="J2059" s="62"/>
      <c r="K2059" s="62"/>
      <c r="L2059" s="72"/>
      <c r="M2059" s="92"/>
      <c r="N2059" s="92"/>
      <c r="O2059" s="92"/>
      <c r="P2059" s="92"/>
      <c r="Q2059" s="92"/>
      <c r="R2059" s="92"/>
      <c r="S2059" s="92"/>
      <c r="T2059" s="92"/>
    </row>
    <row r="2060" spans="1:20" s="15" customFormat="1" ht="14.25">
      <c r="A2060" s="14"/>
      <c r="E2060" s="395"/>
      <c r="F2060" s="10"/>
      <c r="G2060" s="10"/>
      <c r="H2060" s="10"/>
      <c r="I2060" s="10"/>
      <c r="J2060" s="62"/>
      <c r="K2060" s="62"/>
      <c r="L2060" s="72"/>
      <c r="M2060" s="92"/>
      <c r="N2060" s="92"/>
      <c r="O2060" s="92"/>
      <c r="P2060" s="92"/>
      <c r="Q2060" s="92"/>
      <c r="R2060" s="92"/>
      <c r="S2060" s="92"/>
      <c r="T2060" s="92"/>
    </row>
    <row r="2061" spans="1:20" s="15" customFormat="1" ht="14.25">
      <c r="A2061" s="14"/>
      <c r="E2061" s="395"/>
      <c r="F2061" s="10"/>
      <c r="G2061" s="10"/>
      <c r="H2061" s="10"/>
      <c r="I2061" s="10"/>
      <c r="J2061" s="62"/>
      <c r="K2061" s="62"/>
      <c r="L2061" s="72"/>
      <c r="M2061" s="92"/>
      <c r="N2061" s="92"/>
      <c r="O2061" s="92"/>
      <c r="P2061" s="92"/>
      <c r="Q2061" s="92"/>
      <c r="R2061" s="92"/>
      <c r="S2061" s="92"/>
      <c r="T2061" s="92"/>
    </row>
    <row r="2062" spans="1:20" s="15" customFormat="1" ht="14.25">
      <c r="A2062" s="14"/>
      <c r="E2062" s="395"/>
      <c r="F2062" s="10"/>
      <c r="G2062" s="10"/>
      <c r="H2062" s="10"/>
      <c r="I2062" s="10"/>
      <c r="J2062" s="62"/>
      <c r="K2062" s="62"/>
      <c r="L2062" s="72"/>
      <c r="M2062" s="92"/>
      <c r="N2062" s="92"/>
      <c r="O2062" s="92"/>
      <c r="P2062" s="92"/>
      <c r="Q2062" s="92"/>
      <c r="R2062" s="92"/>
      <c r="S2062" s="92"/>
      <c r="T2062" s="92"/>
    </row>
    <row r="2063" spans="1:20" s="15" customFormat="1" ht="14.25">
      <c r="A2063" s="14"/>
      <c r="E2063" s="395"/>
      <c r="F2063" s="10"/>
      <c r="G2063" s="10"/>
      <c r="H2063" s="10"/>
      <c r="I2063" s="10"/>
      <c r="J2063" s="62"/>
      <c r="K2063" s="62"/>
      <c r="L2063" s="72"/>
      <c r="M2063" s="92"/>
      <c r="N2063" s="92"/>
      <c r="O2063" s="92"/>
      <c r="P2063" s="92"/>
      <c r="Q2063" s="92"/>
      <c r="R2063" s="92"/>
      <c r="S2063" s="92"/>
      <c r="T2063" s="92"/>
    </row>
    <row r="2064" spans="1:20" s="15" customFormat="1" ht="14.25">
      <c r="A2064" s="14"/>
      <c r="E2064" s="395"/>
      <c r="F2064" s="10"/>
      <c r="G2064" s="10"/>
      <c r="H2064" s="10"/>
      <c r="I2064" s="10"/>
      <c r="J2064" s="62"/>
      <c r="K2064" s="62"/>
      <c r="L2064" s="72"/>
      <c r="M2064" s="92"/>
      <c r="N2064" s="92"/>
      <c r="O2064" s="92"/>
      <c r="P2064" s="92"/>
      <c r="Q2064" s="92"/>
      <c r="R2064" s="92"/>
      <c r="S2064" s="92"/>
      <c r="T2064" s="92"/>
    </row>
    <row r="2065" spans="1:20" s="15" customFormat="1" ht="14.25">
      <c r="A2065" s="14"/>
      <c r="E2065" s="395"/>
      <c r="F2065" s="10"/>
      <c r="G2065" s="10"/>
      <c r="H2065" s="10"/>
      <c r="I2065" s="10"/>
      <c r="J2065" s="62"/>
      <c r="K2065" s="62"/>
      <c r="L2065" s="72"/>
      <c r="M2065" s="92"/>
      <c r="N2065" s="92"/>
      <c r="O2065" s="92"/>
      <c r="P2065" s="92"/>
      <c r="Q2065" s="92"/>
      <c r="R2065" s="92"/>
      <c r="S2065" s="92"/>
      <c r="T2065" s="92"/>
    </row>
    <row r="2066" spans="1:20" s="15" customFormat="1" ht="14.25">
      <c r="A2066" s="14"/>
      <c r="E2066" s="395"/>
      <c r="F2066" s="10"/>
      <c r="G2066" s="10"/>
      <c r="H2066" s="10"/>
      <c r="I2066" s="10"/>
      <c r="J2066" s="62"/>
      <c r="K2066" s="62"/>
      <c r="L2066" s="72"/>
      <c r="M2066" s="92"/>
      <c r="N2066" s="92"/>
      <c r="O2066" s="92"/>
      <c r="P2066" s="92"/>
      <c r="Q2066" s="92"/>
      <c r="R2066" s="92"/>
      <c r="S2066" s="92"/>
      <c r="T2066" s="92"/>
    </row>
    <row r="2067" spans="1:20" s="15" customFormat="1" ht="14.25">
      <c r="A2067" s="14"/>
      <c r="E2067" s="395"/>
      <c r="F2067" s="10"/>
      <c r="G2067" s="10"/>
      <c r="H2067" s="10"/>
      <c r="I2067" s="10"/>
      <c r="J2067" s="62"/>
      <c r="K2067" s="62"/>
      <c r="L2067" s="72"/>
      <c r="M2067" s="92"/>
      <c r="N2067" s="92"/>
      <c r="O2067" s="92"/>
      <c r="P2067" s="92"/>
      <c r="Q2067" s="92"/>
      <c r="R2067" s="92"/>
      <c r="S2067" s="92"/>
      <c r="T2067" s="92"/>
    </row>
    <row r="2068" spans="1:20" s="15" customFormat="1" ht="14.25">
      <c r="A2068" s="14"/>
      <c r="E2068" s="395"/>
      <c r="F2068" s="10"/>
      <c r="G2068" s="10"/>
      <c r="H2068" s="10"/>
      <c r="I2068" s="10"/>
      <c r="J2068" s="62"/>
      <c r="K2068" s="62"/>
      <c r="L2068" s="72"/>
      <c r="M2068" s="92"/>
      <c r="N2068" s="92"/>
      <c r="O2068" s="92"/>
      <c r="P2068" s="92"/>
      <c r="Q2068" s="92"/>
      <c r="R2068" s="92"/>
      <c r="S2068" s="92"/>
      <c r="T2068" s="92"/>
    </row>
    <row r="2069" spans="1:20" s="15" customFormat="1" ht="14.25">
      <c r="A2069" s="14"/>
      <c r="E2069" s="395"/>
      <c r="F2069" s="10"/>
      <c r="G2069" s="10"/>
      <c r="H2069" s="10"/>
      <c r="I2069" s="10"/>
      <c r="J2069" s="62"/>
      <c r="K2069" s="62"/>
      <c r="L2069" s="72"/>
      <c r="M2069" s="92"/>
      <c r="N2069" s="92"/>
      <c r="O2069" s="92"/>
      <c r="P2069" s="92"/>
      <c r="Q2069" s="92"/>
      <c r="R2069" s="92"/>
      <c r="S2069" s="92"/>
      <c r="T2069" s="92"/>
    </row>
    <row r="2070" spans="1:20" s="15" customFormat="1" ht="14.25">
      <c r="A2070" s="14"/>
      <c r="E2070" s="395"/>
      <c r="F2070" s="10"/>
      <c r="G2070" s="10"/>
      <c r="H2070" s="10"/>
      <c r="I2070" s="10"/>
      <c r="J2070" s="62"/>
      <c r="K2070" s="62"/>
      <c r="L2070" s="72"/>
      <c r="M2070" s="92"/>
      <c r="N2070" s="92"/>
      <c r="O2070" s="92"/>
      <c r="P2070" s="92"/>
      <c r="Q2070" s="92"/>
      <c r="R2070" s="92"/>
      <c r="S2070" s="92"/>
      <c r="T2070" s="92"/>
    </row>
    <row r="2071" spans="1:20" s="15" customFormat="1" ht="14.25">
      <c r="A2071" s="14"/>
      <c r="E2071" s="395"/>
      <c r="F2071" s="10"/>
      <c r="G2071" s="10"/>
      <c r="H2071" s="10"/>
      <c r="I2071" s="10"/>
      <c r="J2071" s="62"/>
      <c r="K2071" s="62"/>
      <c r="L2071" s="72"/>
      <c r="M2071" s="92"/>
      <c r="N2071" s="92"/>
      <c r="O2071" s="92"/>
      <c r="P2071" s="92"/>
      <c r="Q2071" s="92"/>
      <c r="R2071" s="92"/>
      <c r="S2071" s="92"/>
      <c r="T2071" s="92"/>
    </row>
    <row r="2072" spans="1:20" s="15" customFormat="1" ht="14.25">
      <c r="A2072" s="14"/>
      <c r="E2072" s="395"/>
      <c r="F2072" s="10"/>
      <c r="G2072" s="10"/>
      <c r="H2072" s="10"/>
      <c r="I2072" s="10"/>
      <c r="J2072" s="62"/>
      <c r="K2072" s="62"/>
      <c r="L2072" s="72"/>
      <c r="M2072" s="92"/>
      <c r="N2072" s="92"/>
      <c r="O2072" s="92"/>
      <c r="P2072" s="92"/>
      <c r="Q2072" s="92"/>
      <c r="R2072" s="92"/>
      <c r="S2072" s="92"/>
      <c r="T2072" s="92"/>
    </row>
    <row r="2073" spans="1:20" s="15" customFormat="1" ht="14.25">
      <c r="A2073" s="14"/>
      <c r="E2073" s="395"/>
      <c r="F2073" s="10"/>
      <c r="G2073" s="10"/>
      <c r="H2073" s="10"/>
      <c r="I2073" s="10"/>
      <c r="J2073" s="62"/>
      <c r="K2073" s="62"/>
      <c r="L2073" s="72"/>
      <c r="M2073" s="92"/>
      <c r="N2073" s="92"/>
      <c r="O2073" s="92"/>
      <c r="P2073" s="92"/>
      <c r="Q2073" s="92"/>
      <c r="R2073" s="92"/>
      <c r="S2073" s="92"/>
      <c r="T2073" s="92"/>
    </row>
    <row r="2074" spans="1:20" s="15" customFormat="1" ht="14.25">
      <c r="A2074" s="14"/>
      <c r="E2074" s="395"/>
      <c r="F2074" s="10"/>
      <c r="G2074" s="10"/>
      <c r="H2074" s="10"/>
      <c r="I2074" s="10"/>
      <c r="J2074" s="62"/>
      <c r="K2074" s="62"/>
      <c r="L2074" s="72"/>
      <c r="M2074" s="92"/>
      <c r="N2074" s="92"/>
      <c r="O2074" s="92"/>
      <c r="P2074" s="92"/>
      <c r="Q2074" s="92"/>
      <c r="R2074" s="92"/>
      <c r="S2074" s="92"/>
      <c r="T2074" s="92"/>
    </row>
    <row r="2075" spans="1:20" s="15" customFormat="1" ht="14.25">
      <c r="A2075" s="14"/>
      <c r="E2075" s="395"/>
      <c r="F2075" s="10"/>
      <c r="G2075" s="10"/>
      <c r="H2075" s="10"/>
      <c r="I2075" s="10"/>
      <c r="J2075" s="62"/>
      <c r="K2075" s="62"/>
      <c r="L2075" s="72"/>
      <c r="M2075" s="92"/>
      <c r="N2075" s="92"/>
      <c r="O2075" s="92"/>
      <c r="P2075" s="92"/>
      <c r="Q2075" s="92"/>
      <c r="R2075" s="92"/>
      <c r="S2075" s="92"/>
      <c r="T2075" s="92"/>
    </row>
    <row r="2076" spans="1:20" s="15" customFormat="1" ht="14.25">
      <c r="A2076" s="14"/>
      <c r="E2076" s="395"/>
      <c r="F2076" s="10"/>
      <c r="G2076" s="10"/>
      <c r="H2076" s="10"/>
      <c r="I2076" s="10"/>
      <c r="J2076" s="62"/>
      <c r="K2076" s="62"/>
      <c r="L2076" s="72"/>
      <c r="M2076" s="92"/>
      <c r="N2076" s="92"/>
      <c r="O2076" s="92"/>
      <c r="P2076" s="92"/>
      <c r="Q2076" s="92"/>
      <c r="R2076" s="92"/>
      <c r="S2076" s="92"/>
      <c r="T2076" s="92"/>
    </row>
    <row r="2077" spans="1:20" s="15" customFormat="1" ht="14.25">
      <c r="A2077" s="14"/>
      <c r="E2077" s="395"/>
      <c r="F2077" s="10"/>
      <c r="G2077" s="10"/>
      <c r="H2077" s="10"/>
      <c r="I2077" s="10"/>
      <c r="J2077" s="62"/>
      <c r="K2077" s="62"/>
      <c r="L2077" s="72"/>
      <c r="M2077" s="92"/>
      <c r="N2077" s="92"/>
      <c r="O2077" s="92"/>
      <c r="P2077" s="92"/>
      <c r="Q2077" s="92"/>
      <c r="R2077" s="92"/>
      <c r="S2077" s="92"/>
      <c r="T2077" s="92"/>
    </row>
    <row r="2078" spans="1:20" s="15" customFormat="1" ht="14.25">
      <c r="A2078" s="14"/>
      <c r="E2078" s="395"/>
      <c r="F2078" s="10"/>
      <c r="G2078" s="10"/>
      <c r="H2078" s="10"/>
      <c r="I2078" s="10"/>
      <c r="J2078" s="62"/>
      <c r="K2078" s="62"/>
      <c r="L2078" s="72"/>
      <c r="M2078" s="92"/>
      <c r="N2078" s="92"/>
      <c r="O2078" s="92"/>
      <c r="P2078" s="92"/>
      <c r="Q2078" s="92"/>
      <c r="R2078" s="92"/>
      <c r="S2078" s="92"/>
      <c r="T2078" s="92"/>
    </row>
    <row r="2079" spans="1:20" s="15" customFormat="1" ht="14.25">
      <c r="A2079" s="14"/>
      <c r="E2079" s="395"/>
      <c r="F2079" s="10"/>
      <c r="G2079" s="10"/>
      <c r="H2079" s="10"/>
      <c r="I2079" s="10"/>
      <c r="J2079" s="62"/>
      <c r="K2079" s="62"/>
      <c r="L2079" s="72"/>
      <c r="M2079" s="92"/>
      <c r="N2079" s="92"/>
      <c r="O2079" s="92"/>
      <c r="P2079" s="92"/>
      <c r="Q2079" s="92"/>
      <c r="R2079" s="92"/>
      <c r="S2079" s="92"/>
      <c r="T2079" s="92"/>
    </row>
    <row r="2080" spans="1:20" s="15" customFormat="1" ht="14.25">
      <c r="A2080" s="14"/>
      <c r="E2080" s="395"/>
      <c r="F2080" s="10"/>
      <c r="G2080" s="10"/>
      <c r="H2080" s="10"/>
      <c r="I2080" s="10"/>
      <c r="J2080" s="62"/>
      <c r="K2080" s="62"/>
      <c r="L2080" s="72"/>
      <c r="M2080" s="92"/>
      <c r="N2080" s="92"/>
      <c r="O2080" s="92"/>
      <c r="P2080" s="92"/>
      <c r="Q2080" s="92"/>
      <c r="R2080" s="92"/>
      <c r="S2080" s="92"/>
      <c r="T2080" s="92"/>
    </row>
    <row r="2081" spans="1:20" s="15" customFormat="1" ht="14.25">
      <c r="A2081" s="14"/>
      <c r="E2081" s="395"/>
      <c r="F2081" s="10"/>
      <c r="G2081" s="10"/>
      <c r="H2081" s="10"/>
      <c r="I2081" s="10"/>
      <c r="J2081" s="62"/>
      <c r="K2081" s="62"/>
      <c r="L2081" s="72"/>
      <c r="M2081" s="92"/>
      <c r="N2081" s="92"/>
      <c r="O2081" s="92"/>
      <c r="P2081" s="92"/>
      <c r="Q2081" s="92"/>
      <c r="R2081" s="92"/>
      <c r="S2081" s="92"/>
      <c r="T2081" s="92"/>
    </row>
    <row r="2082" spans="1:20" s="15" customFormat="1" ht="14.25">
      <c r="A2082" s="14"/>
      <c r="E2082" s="395"/>
      <c r="F2082" s="10"/>
      <c r="G2082" s="10"/>
      <c r="H2082" s="10"/>
      <c r="I2082" s="10"/>
      <c r="J2082" s="62"/>
      <c r="K2082" s="62"/>
      <c r="L2082" s="72"/>
      <c r="M2082" s="92"/>
      <c r="N2082" s="92"/>
      <c r="O2082" s="92"/>
      <c r="P2082" s="92"/>
      <c r="Q2082" s="92"/>
      <c r="R2082" s="92"/>
      <c r="S2082" s="92"/>
      <c r="T2082" s="92"/>
    </row>
    <row r="2083" spans="1:20" s="15" customFormat="1" ht="14.25">
      <c r="A2083" s="14"/>
      <c r="E2083" s="395"/>
      <c r="F2083" s="10"/>
      <c r="G2083" s="10"/>
      <c r="H2083" s="10"/>
      <c r="I2083" s="10"/>
      <c r="J2083" s="62"/>
      <c r="K2083" s="62"/>
      <c r="L2083" s="72"/>
      <c r="M2083" s="92"/>
      <c r="N2083" s="92"/>
      <c r="O2083" s="92"/>
      <c r="P2083" s="92"/>
      <c r="Q2083" s="92"/>
      <c r="R2083" s="92"/>
      <c r="S2083" s="92"/>
      <c r="T2083" s="92"/>
    </row>
    <row r="2084" spans="1:20" s="15" customFormat="1" ht="14.25">
      <c r="A2084" s="14"/>
      <c r="E2084" s="395"/>
      <c r="F2084" s="10"/>
      <c r="G2084" s="10"/>
      <c r="H2084" s="10"/>
      <c r="I2084" s="10"/>
      <c r="J2084" s="62"/>
      <c r="K2084" s="62"/>
      <c r="L2084" s="72"/>
      <c r="M2084" s="92"/>
      <c r="N2084" s="92"/>
      <c r="O2084" s="92"/>
      <c r="P2084" s="92"/>
      <c r="Q2084" s="92"/>
      <c r="R2084" s="92"/>
      <c r="S2084" s="92"/>
      <c r="T2084" s="92"/>
    </row>
    <row r="2085" spans="1:20" s="15" customFormat="1" ht="14.25">
      <c r="A2085" s="14"/>
      <c r="E2085" s="395"/>
      <c r="F2085" s="10"/>
      <c r="G2085" s="10"/>
      <c r="H2085" s="10"/>
      <c r="I2085" s="10"/>
      <c r="J2085" s="62"/>
      <c r="K2085" s="62"/>
      <c r="L2085" s="72"/>
      <c r="M2085" s="92"/>
      <c r="N2085" s="92"/>
      <c r="O2085" s="92"/>
      <c r="P2085" s="92"/>
      <c r="Q2085" s="92"/>
      <c r="R2085" s="92"/>
      <c r="S2085" s="92"/>
      <c r="T2085" s="92"/>
    </row>
    <row r="2086" spans="1:20" s="15" customFormat="1" ht="14.25">
      <c r="A2086" s="14"/>
      <c r="E2086" s="395"/>
      <c r="F2086" s="10"/>
      <c r="G2086" s="10"/>
      <c r="H2086" s="10"/>
      <c r="I2086" s="10"/>
      <c r="J2086" s="62"/>
      <c r="K2086" s="62"/>
      <c r="L2086" s="72"/>
      <c r="M2086" s="92"/>
      <c r="N2086" s="92"/>
      <c r="O2086" s="92"/>
      <c r="P2086" s="92"/>
      <c r="Q2086" s="92"/>
      <c r="R2086" s="92"/>
      <c r="S2086" s="92"/>
      <c r="T2086" s="92"/>
    </row>
    <row r="2087" spans="1:20" s="15" customFormat="1" ht="14.25">
      <c r="A2087" s="14"/>
      <c r="E2087" s="395"/>
      <c r="F2087" s="10"/>
      <c r="G2087" s="10"/>
      <c r="H2087" s="10"/>
      <c r="I2087" s="10"/>
      <c r="J2087" s="62"/>
      <c r="K2087" s="62"/>
      <c r="L2087" s="72"/>
      <c r="M2087" s="92"/>
      <c r="N2087" s="92"/>
      <c r="O2087" s="92"/>
      <c r="P2087" s="92"/>
      <c r="Q2087" s="92"/>
      <c r="R2087" s="92"/>
      <c r="S2087" s="92"/>
      <c r="T2087" s="92"/>
    </row>
    <row r="2088" spans="1:20" s="15" customFormat="1" ht="14.25">
      <c r="A2088" s="14"/>
      <c r="E2088" s="395"/>
      <c r="F2088" s="10"/>
      <c r="G2088" s="10"/>
      <c r="H2088" s="10"/>
      <c r="I2088" s="10"/>
      <c r="J2088" s="62"/>
      <c r="K2088" s="62"/>
      <c r="L2088" s="72"/>
      <c r="M2088" s="92"/>
      <c r="N2088" s="92"/>
      <c r="O2088" s="92"/>
      <c r="P2088" s="92"/>
      <c r="Q2088" s="92"/>
      <c r="R2088" s="92"/>
      <c r="S2088" s="92"/>
      <c r="T2088" s="92"/>
    </row>
    <row r="2089" spans="1:20" s="15" customFormat="1" ht="14.25">
      <c r="A2089" s="14"/>
      <c r="E2089" s="395"/>
      <c r="F2089" s="10"/>
      <c r="G2089" s="10"/>
      <c r="H2089" s="10"/>
      <c r="I2089" s="10"/>
      <c r="J2089" s="62"/>
      <c r="K2089" s="62"/>
      <c r="L2089" s="72"/>
      <c r="M2089" s="92"/>
      <c r="N2089" s="92"/>
      <c r="O2089" s="92"/>
      <c r="P2089" s="92"/>
      <c r="Q2089" s="92"/>
      <c r="R2089" s="92"/>
      <c r="S2089" s="92"/>
      <c r="T2089" s="92"/>
    </row>
    <row r="2090" spans="1:20" s="15" customFormat="1" ht="14.25">
      <c r="A2090" s="14"/>
      <c r="E2090" s="395"/>
      <c r="F2090" s="10"/>
      <c r="G2090" s="10"/>
      <c r="H2090" s="10"/>
      <c r="I2090" s="10"/>
      <c r="J2090" s="62"/>
      <c r="K2090" s="62"/>
      <c r="L2090" s="72"/>
      <c r="M2090" s="92"/>
      <c r="N2090" s="92"/>
      <c r="O2090" s="92"/>
      <c r="P2090" s="92"/>
      <c r="Q2090" s="92"/>
      <c r="R2090" s="92"/>
      <c r="S2090" s="92"/>
      <c r="T2090" s="92"/>
    </row>
    <row r="2091" spans="1:20" s="15" customFormat="1" ht="14.25">
      <c r="A2091" s="14"/>
      <c r="E2091" s="395"/>
      <c r="F2091" s="10"/>
      <c r="G2091" s="10"/>
      <c r="H2091" s="10"/>
      <c r="I2091" s="10"/>
      <c r="J2091" s="62"/>
      <c r="K2091" s="62"/>
      <c r="L2091" s="72"/>
      <c r="M2091" s="92"/>
      <c r="N2091" s="92"/>
      <c r="O2091" s="92"/>
      <c r="P2091" s="92"/>
      <c r="Q2091" s="92"/>
      <c r="R2091" s="92"/>
      <c r="S2091" s="92"/>
      <c r="T2091" s="92"/>
    </row>
    <row r="2092" spans="1:20" s="15" customFormat="1" ht="14.25">
      <c r="A2092" s="14"/>
      <c r="E2092" s="395"/>
      <c r="F2092" s="10"/>
      <c r="G2092" s="10"/>
      <c r="H2092" s="10"/>
      <c r="I2092" s="10"/>
      <c r="J2092" s="62"/>
      <c r="K2092" s="62"/>
      <c r="L2092" s="72"/>
      <c r="M2092" s="92"/>
      <c r="N2092" s="92"/>
      <c r="O2092" s="92"/>
      <c r="P2092" s="92"/>
      <c r="Q2092" s="92"/>
      <c r="R2092" s="92"/>
      <c r="S2092" s="92"/>
      <c r="T2092" s="92"/>
    </row>
    <row r="2093" spans="1:20" s="15" customFormat="1" ht="14.25">
      <c r="A2093" s="14"/>
      <c r="E2093" s="395"/>
      <c r="F2093" s="10"/>
      <c r="G2093" s="10"/>
      <c r="H2093" s="10"/>
      <c r="I2093" s="10"/>
      <c r="J2093" s="62"/>
      <c r="K2093" s="62"/>
      <c r="L2093" s="72"/>
      <c r="M2093" s="92"/>
      <c r="N2093" s="92"/>
      <c r="O2093" s="92"/>
      <c r="P2093" s="92"/>
      <c r="Q2093" s="92"/>
      <c r="R2093" s="92"/>
      <c r="S2093" s="92"/>
      <c r="T2093" s="92"/>
    </row>
    <row r="2094" spans="1:20" s="15" customFormat="1" ht="14.25">
      <c r="A2094" s="14"/>
      <c r="E2094" s="395"/>
      <c r="F2094" s="10"/>
      <c r="G2094" s="10"/>
      <c r="H2094" s="10"/>
      <c r="I2094" s="10"/>
      <c r="J2094" s="62"/>
      <c r="K2094" s="62"/>
      <c r="L2094" s="72"/>
      <c r="M2094" s="92"/>
      <c r="N2094" s="92"/>
      <c r="O2094" s="92"/>
      <c r="P2094" s="92"/>
      <c r="Q2094" s="92"/>
      <c r="R2094" s="92"/>
      <c r="S2094" s="92"/>
      <c r="T2094" s="92"/>
    </row>
    <row r="2095" spans="1:20" s="15" customFormat="1" ht="14.25">
      <c r="A2095" s="14"/>
      <c r="E2095" s="395"/>
      <c r="F2095" s="10"/>
      <c r="G2095" s="10"/>
      <c r="H2095" s="10"/>
      <c r="I2095" s="10"/>
      <c r="J2095" s="62"/>
      <c r="K2095" s="62"/>
      <c r="L2095" s="72"/>
      <c r="M2095" s="92"/>
      <c r="N2095" s="92"/>
      <c r="O2095" s="92"/>
      <c r="P2095" s="92"/>
      <c r="Q2095" s="92"/>
      <c r="R2095" s="92"/>
      <c r="S2095" s="92"/>
      <c r="T2095" s="92"/>
    </row>
    <row r="2096" spans="1:20" s="15" customFormat="1" ht="14.25">
      <c r="A2096" s="14"/>
      <c r="E2096" s="395"/>
      <c r="F2096" s="10"/>
      <c r="G2096" s="10"/>
      <c r="H2096" s="10"/>
      <c r="I2096" s="10"/>
      <c r="J2096" s="62"/>
      <c r="K2096" s="62"/>
      <c r="L2096" s="72"/>
      <c r="M2096" s="92"/>
      <c r="N2096" s="92"/>
      <c r="O2096" s="92"/>
      <c r="P2096" s="92"/>
      <c r="Q2096" s="92"/>
      <c r="R2096" s="92"/>
      <c r="S2096" s="92"/>
      <c r="T2096" s="92"/>
    </row>
    <row r="2097" spans="1:20" s="15" customFormat="1" ht="14.25">
      <c r="A2097" s="14"/>
      <c r="E2097" s="395"/>
      <c r="F2097" s="10"/>
      <c r="G2097" s="10"/>
      <c r="H2097" s="10"/>
      <c r="I2097" s="10"/>
      <c r="J2097" s="62"/>
      <c r="K2097" s="62"/>
      <c r="L2097" s="72"/>
      <c r="M2097" s="92"/>
      <c r="N2097" s="92"/>
      <c r="O2097" s="92"/>
      <c r="P2097" s="92"/>
      <c r="Q2097" s="92"/>
      <c r="R2097" s="92"/>
      <c r="S2097" s="92"/>
      <c r="T2097" s="92"/>
    </row>
    <row r="2098" spans="1:20" s="15" customFormat="1" ht="14.25">
      <c r="A2098" s="14"/>
      <c r="E2098" s="395"/>
      <c r="F2098" s="10"/>
      <c r="G2098" s="10"/>
      <c r="H2098" s="10"/>
      <c r="I2098" s="10"/>
      <c r="J2098" s="62"/>
      <c r="K2098" s="62"/>
      <c r="L2098" s="72"/>
      <c r="M2098" s="92"/>
      <c r="N2098" s="92"/>
      <c r="O2098" s="92"/>
      <c r="P2098" s="92"/>
      <c r="Q2098" s="92"/>
      <c r="R2098" s="92"/>
      <c r="S2098" s="92"/>
      <c r="T2098" s="92"/>
    </row>
    <row r="2099" spans="1:20" s="15" customFormat="1" ht="14.25">
      <c r="A2099" s="14"/>
      <c r="E2099" s="395"/>
      <c r="F2099" s="10"/>
      <c r="G2099" s="10"/>
      <c r="H2099" s="10"/>
      <c r="I2099" s="10"/>
      <c r="J2099" s="62"/>
      <c r="K2099" s="62"/>
      <c r="L2099" s="72"/>
      <c r="M2099" s="92"/>
      <c r="N2099" s="92"/>
      <c r="O2099" s="92"/>
      <c r="P2099" s="92"/>
      <c r="Q2099" s="92"/>
      <c r="R2099" s="92"/>
      <c r="S2099" s="92"/>
      <c r="T2099" s="92"/>
    </row>
    <row r="2100" spans="1:20" s="15" customFormat="1" ht="14.25">
      <c r="A2100" s="14"/>
      <c r="E2100" s="395"/>
      <c r="F2100" s="10"/>
      <c r="G2100" s="10"/>
      <c r="H2100" s="10"/>
      <c r="I2100" s="10"/>
      <c r="J2100" s="62"/>
      <c r="K2100" s="62"/>
      <c r="L2100" s="72"/>
      <c r="M2100" s="92"/>
      <c r="N2100" s="92"/>
      <c r="O2100" s="92"/>
      <c r="P2100" s="92"/>
      <c r="Q2100" s="92"/>
      <c r="R2100" s="92"/>
      <c r="S2100" s="92"/>
      <c r="T2100" s="92"/>
    </row>
    <row r="2101" spans="1:20" s="15" customFormat="1" ht="14.25">
      <c r="A2101" s="14"/>
      <c r="E2101" s="395"/>
      <c r="F2101" s="10"/>
      <c r="G2101" s="10"/>
      <c r="H2101" s="10"/>
      <c r="I2101" s="10"/>
      <c r="J2101" s="62"/>
      <c r="K2101" s="62"/>
      <c r="L2101" s="72"/>
      <c r="M2101" s="92"/>
      <c r="N2101" s="92"/>
      <c r="O2101" s="92"/>
      <c r="P2101" s="92"/>
      <c r="Q2101" s="92"/>
      <c r="R2101" s="92"/>
      <c r="S2101" s="92"/>
      <c r="T2101" s="92"/>
    </row>
    <row r="2102" spans="1:20" s="15" customFormat="1" ht="14.25">
      <c r="A2102" s="14"/>
      <c r="E2102" s="395"/>
      <c r="F2102" s="10"/>
      <c r="G2102" s="10"/>
      <c r="H2102" s="10"/>
      <c r="I2102" s="10"/>
      <c r="J2102" s="62"/>
      <c r="K2102" s="62"/>
      <c r="L2102" s="72"/>
      <c r="M2102" s="92"/>
      <c r="N2102" s="92"/>
      <c r="O2102" s="92"/>
      <c r="P2102" s="92"/>
      <c r="Q2102" s="92"/>
      <c r="R2102" s="92"/>
      <c r="S2102" s="92"/>
      <c r="T2102" s="92"/>
    </row>
    <row r="2103" spans="1:20" s="15" customFormat="1" ht="14.25">
      <c r="A2103" s="14"/>
      <c r="E2103" s="395"/>
      <c r="F2103" s="10"/>
      <c r="G2103" s="10"/>
      <c r="H2103" s="10"/>
      <c r="I2103" s="10"/>
      <c r="J2103" s="62"/>
      <c r="K2103" s="62"/>
      <c r="L2103" s="72"/>
      <c r="M2103" s="92"/>
      <c r="N2103" s="92"/>
      <c r="O2103" s="92"/>
      <c r="P2103" s="92"/>
      <c r="Q2103" s="92"/>
      <c r="R2103" s="92"/>
      <c r="S2103" s="92"/>
      <c r="T2103" s="92"/>
    </row>
    <row r="2104" spans="1:20" s="15" customFormat="1" ht="14.25">
      <c r="A2104" s="14"/>
      <c r="E2104" s="395"/>
      <c r="F2104" s="10"/>
      <c r="G2104" s="10"/>
      <c r="H2104" s="10"/>
      <c r="I2104" s="10"/>
      <c r="J2104" s="62"/>
      <c r="K2104" s="62"/>
      <c r="L2104" s="72"/>
      <c r="M2104" s="92"/>
      <c r="N2104" s="92"/>
      <c r="O2104" s="92"/>
      <c r="P2104" s="92"/>
      <c r="Q2104" s="92"/>
      <c r="R2104" s="92"/>
      <c r="S2104" s="92"/>
      <c r="T2104" s="92"/>
    </row>
    <row r="2105" spans="1:20" s="15" customFormat="1" ht="14.25">
      <c r="A2105" s="14"/>
      <c r="E2105" s="395"/>
      <c r="F2105" s="10"/>
      <c r="G2105" s="10"/>
      <c r="H2105" s="10"/>
      <c r="I2105" s="10"/>
      <c r="J2105" s="62"/>
      <c r="K2105" s="62"/>
      <c r="L2105" s="72"/>
      <c r="M2105" s="92"/>
      <c r="N2105" s="92"/>
      <c r="O2105" s="92"/>
      <c r="P2105" s="92"/>
      <c r="Q2105" s="92"/>
      <c r="R2105" s="92"/>
      <c r="S2105" s="92"/>
      <c r="T2105" s="92"/>
    </row>
    <row r="2106" spans="1:20" s="15" customFormat="1" ht="14.25">
      <c r="A2106" s="14"/>
      <c r="E2106" s="395"/>
      <c r="F2106" s="10"/>
      <c r="G2106" s="10"/>
      <c r="H2106" s="10"/>
      <c r="I2106" s="10"/>
      <c r="J2106" s="62"/>
      <c r="K2106" s="62"/>
      <c r="L2106" s="72"/>
      <c r="M2106" s="92"/>
      <c r="N2106" s="92"/>
      <c r="O2106" s="92"/>
      <c r="P2106" s="92"/>
      <c r="Q2106" s="92"/>
      <c r="R2106" s="92"/>
      <c r="S2106" s="92"/>
      <c r="T2106" s="92"/>
    </row>
    <row r="2107" spans="1:20" s="15" customFormat="1" ht="14.25">
      <c r="A2107" s="14"/>
      <c r="E2107" s="395"/>
      <c r="F2107" s="10"/>
      <c r="G2107" s="10"/>
      <c r="H2107" s="10"/>
      <c r="I2107" s="10"/>
      <c r="J2107" s="62"/>
      <c r="K2107" s="62"/>
      <c r="L2107" s="72"/>
      <c r="M2107" s="92"/>
      <c r="N2107" s="92"/>
      <c r="O2107" s="92"/>
      <c r="P2107" s="92"/>
      <c r="Q2107" s="92"/>
      <c r="R2107" s="92"/>
      <c r="S2107" s="92"/>
      <c r="T2107" s="92"/>
    </row>
    <row r="2108" spans="1:20" s="15" customFormat="1" ht="14.25">
      <c r="A2108" s="14"/>
      <c r="E2108" s="395"/>
      <c r="F2108" s="10"/>
      <c r="G2108" s="10"/>
      <c r="H2108" s="10"/>
      <c r="I2108" s="10"/>
      <c r="J2108" s="62"/>
      <c r="K2108" s="62"/>
      <c r="L2108" s="72"/>
      <c r="M2108" s="92"/>
      <c r="N2108" s="92"/>
      <c r="O2108" s="92"/>
      <c r="P2108" s="92"/>
      <c r="Q2108" s="92"/>
      <c r="R2108" s="92"/>
      <c r="S2108" s="92"/>
      <c r="T2108" s="92"/>
    </row>
    <row r="2109" spans="1:20" s="15" customFormat="1" ht="14.25">
      <c r="A2109" s="14"/>
      <c r="E2109" s="395"/>
      <c r="F2109" s="10"/>
      <c r="G2109" s="10"/>
      <c r="H2109" s="10"/>
      <c r="I2109" s="10"/>
      <c r="J2109" s="62"/>
      <c r="K2109" s="62"/>
      <c r="L2109" s="72"/>
      <c r="M2109" s="92"/>
      <c r="N2109" s="92"/>
      <c r="O2109" s="92"/>
      <c r="P2109" s="92"/>
      <c r="Q2109" s="92"/>
      <c r="R2109" s="92"/>
      <c r="S2109" s="92"/>
      <c r="T2109" s="92"/>
    </row>
    <row r="2110" spans="1:20" s="15" customFormat="1" ht="14.25">
      <c r="A2110" s="14"/>
      <c r="E2110" s="395"/>
      <c r="F2110" s="10"/>
      <c r="G2110" s="10"/>
      <c r="H2110" s="10"/>
      <c r="I2110" s="10"/>
      <c r="J2110" s="62"/>
      <c r="K2110" s="62"/>
      <c r="L2110" s="72"/>
      <c r="M2110" s="92"/>
      <c r="N2110" s="92"/>
      <c r="O2110" s="92"/>
      <c r="P2110" s="92"/>
      <c r="Q2110" s="92"/>
      <c r="R2110" s="92"/>
      <c r="S2110" s="92"/>
      <c r="T2110" s="92"/>
    </row>
    <row r="2111" spans="1:20" s="15" customFormat="1" ht="14.25">
      <c r="A2111" s="14"/>
      <c r="E2111" s="395"/>
      <c r="F2111" s="10"/>
      <c r="G2111" s="10"/>
      <c r="H2111" s="10"/>
      <c r="I2111" s="10"/>
      <c r="J2111" s="62"/>
      <c r="K2111" s="62"/>
      <c r="L2111" s="72"/>
      <c r="M2111" s="92"/>
      <c r="N2111" s="92"/>
      <c r="O2111" s="92"/>
      <c r="P2111" s="92"/>
      <c r="Q2111" s="92"/>
      <c r="R2111" s="92"/>
      <c r="S2111" s="92"/>
      <c r="T2111" s="92"/>
    </row>
    <row r="2112" spans="1:20" s="15" customFormat="1" ht="14.25">
      <c r="A2112" s="14"/>
      <c r="E2112" s="395"/>
      <c r="F2112" s="10"/>
      <c r="G2112" s="10"/>
      <c r="H2112" s="10"/>
      <c r="I2112" s="10"/>
      <c r="J2112" s="62"/>
      <c r="K2112" s="62"/>
      <c r="L2112" s="72"/>
      <c r="M2112" s="92"/>
      <c r="N2112" s="92"/>
      <c r="O2112" s="92"/>
      <c r="P2112" s="92"/>
      <c r="Q2112" s="92"/>
      <c r="R2112" s="92"/>
      <c r="S2112" s="92"/>
      <c r="T2112" s="92"/>
    </row>
    <row r="2113" spans="1:20" s="15" customFormat="1" ht="14.25">
      <c r="A2113" s="14"/>
      <c r="E2113" s="395"/>
      <c r="F2113" s="10"/>
      <c r="G2113" s="10"/>
      <c r="H2113" s="10"/>
      <c r="I2113" s="10"/>
      <c r="J2113" s="62"/>
      <c r="K2113" s="62"/>
      <c r="L2113" s="72"/>
      <c r="M2113" s="92"/>
      <c r="N2113" s="92"/>
      <c r="O2113" s="92"/>
      <c r="P2113" s="92"/>
      <c r="Q2113" s="92"/>
      <c r="R2113" s="92"/>
      <c r="S2113" s="92"/>
      <c r="T2113" s="92"/>
    </row>
    <row r="2114" spans="1:20" s="15" customFormat="1" ht="14.25">
      <c r="A2114" s="14"/>
      <c r="E2114" s="395"/>
      <c r="F2114" s="10"/>
      <c r="G2114" s="10"/>
      <c r="H2114" s="10"/>
      <c r="I2114" s="10"/>
      <c r="J2114" s="62"/>
      <c r="K2114" s="62"/>
      <c r="L2114" s="72"/>
      <c r="M2114" s="92"/>
      <c r="N2114" s="92"/>
      <c r="O2114" s="92"/>
      <c r="P2114" s="92"/>
      <c r="Q2114" s="92"/>
      <c r="R2114" s="92"/>
      <c r="S2114" s="92"/>
      <c r="T2114" s="92"/>
    </row>
    <row r="2115" spans="1:20" s="15" customFormat="1" ht="14.25">
      <c r="A2115" s="14"/>
      <c r="E2115" s="395"/>
      <c r="F2115" s="10"/>
      <c r="G2115" s="10"/>
      <c r="H2115" s="10"/>
      <c r="I2115" s="10"/>
      <c r="J2115" s="62"/>
      <c r="K2115" s="62"/>
      <c r="L2115" s="72"/>
      <c r="M2115" s="92"/>
      <c r="N2115" s="92"/>
      <c r="O2115" s="92"/>
      <c r="P2115" s="92"/>
      <c r="Q2115" s="92"/>
      <c r="R2115" s="92"/>
      <c r="S2115" s="92"/>
      <c r="T2115" s="92"/>
    </row>
    <row r="2116" spans="1:20" s="15" customFormat="1" ht="14.25">
      <c r="A2116" s="14"/>
      <c r="E2116" s="395"/>
      <c r="F2116" s="10"/>
      <c r="G2116" s="10"/>
      <c r="H2116" s="10"/>
      <c r="I2116" s="10"/>
      <c r="J2116" s="62"/>
      <c r="K2116" s="62"/>
      <c r="L2116" s="72"/>
      <c r="M2116" s="92"/>
      <c r="N2116" s="92"/>
      <c r="O2116" s="92"/>
      <c r="P2116" s="92"/>
      <c r="Q2116" s="92"/>
      <c r="R2116" s="92"/>
      <c r="S2116" s="92"/>
      <c r="T2116" s="92"/>
    </row>
    <row r="2117" spans="1:20" s="15" customFormat="1" ht="14.25">
      <c r="A2117" s="14"/>
      <c r="E2117" s="395"/>
      <c r="F2117" s="10"/>
      <c r="G2117" s="10"/>
      <c r="H2117" s="10"/>
      <c r="I2117" s="10"/>
      <c r="J2117" s="62"/>
      <c r="K2117" s="62"/>
      <c r="L2117" s="72"/>
      <c r="M2117" s="92"/>
      <c r="N2117" s="92"/>
      <c r="O2117" s="92"/>
      <c r="P2117" s="92"/>
      <c r="Q2117" s="92"/>
      <c r="R2117" s="92"/>
      <c r="S2117" s="92"/>
      <c r="T2117" s="92"/>
    </row>
    <row r="2118" spans="1:20" s="15" customFormat="1" ht="14.25">
      <c r="A2118" s="14"/>
      <c r="E2118" s="395"/>
      <c r="F2118" s="10"/>
      <c r="G2118" s="10"/>
      <c r="H2118" s="10"/>
      <c r="I2118" s="10"/>
      <c r="J2118" s="62"/>
      <c r="K2118" s="62"/>
      <c r="L2118" s="72"/>
      <c r="M2118" s="92"/>
      <c r="N2118" s="92"/>
      <c r="O2118" s="92"/>
      <c r="P2118" s="92"/>
      <c r="Q2118" s="92"/>
      <c r="R2118" s="92"/>
      <c r="S2118" s="92"/>
      <c r="T2118" s="92"/>
    </row>
    <row r="2119" spans="1:20" s="15" customFormat="1" ht="14.25">
      <c r="A2119" s="14"/>
      <c r="E2119" s="395"/>
      <c r="F2119" s="10"/>
      <c r="G2119" s="10"/>
      <c r="H2119" s="10"/>
      <c r="I2119" s="10"/>
      <c r="J2119" s="62"/>
      <c r="K2119" s="62"/>
      <c r="L2119" s="72"/>
      <c r="M2119" s="92"/>
      <c r="N2119" s="92"/>
      <c r="O2119" s="92"/>
      <c r="P2119" s="92"/>
      <c r="Q2119" s="92"/>
      <c r="R2119" s="92"/>
      <c r="S2119" s="92"/>
      <c r="T2119" s="92"/>
    </row>
    <row r="2120" spans="1:20" s="15" customFormat="1" ht="14.25">
      <c r="A2120" s="14"/>
      <c r="E2120" s="395"/>
      <c r="F2120" s="10"/>
      <c r="G2120" s="10"/>
      <c r="H2120" s="10"/>
      <c r="I2120" s="10"/>
      <c r="J2120" s="62"/>
      <c r="K2120" s="62"/>
      <c r="L2120" s="72"/>
      <c r="M2120" s="92"/>
      <c r="N2120" s="92"/>
      <c r="O2120" s="92"/>
      <c r="P2120" s="92"/>
      <c r="Q2120" s="92"/>
      <c r="R2120" s="92"/>
      <c r="S2120" s="92"/>
      <c r="T2120" s="92"/>
    </row>
    <row r="2121" spans="1:20" s="15" customFormat="1" ht="14.25">
      <c r="A2121" s="14"/>
      <c r="E2121" s="395"/>
      <c r="F2121" s="10"/>
      <c r="G2121" s="10"/>
      <c r="H2121" s="10"/>
      <c r="I2121" s="10"/>
      <c r="J2121" s="62"/>
      <c r="K2121" s="62"/>
      <c r="L2121" s="72"/>
      <c r="M2121" s="92"/>
      <c r="N2121" s="92"/>
      <c r="O2121" s="92"/>
      <c r="P2121" s="92"/>
      <c r="Q2121" s="92"/>
      <c r="R2121" s="92"/>
      <c r="S2121" s="92"/>
      <c r="T2121" s="92"/>
    </row>
    <row r="2122" spans="1:20" s="15" customFormat="1" ht="14.25">
      <c r="A2122" s="14"/>
      <c r="E2122" s="395"/>
      <c r="F2122" s="10"/>
      <c r="G2122" s="10"/>
      <c r="H2122" s="10"/>
      <c r="I2122" s="10"/>
      <c r="J2122" s="62"/>
      <c r="K2122" s="62"/>
      <c r="L2122" s="72"/>
      <c r="M2122" s="92"/>
      <c r="N2122" s="92"/>
      <c r="O2122" s="92"/>
      <c r="P2122" s="92"/>
      <c r="Q2122" s="92"/>
      <c r="R2122" s="92"/>
      <c r="S2122" s="92"/>
      <c r="T2122" s="92"/>
    </row>
    <row r="2123" spans="1:20" s="15" customFormat="1" ht="14.25">
      <c r="A2123" s="14"/>
      <c r="E2123" s="395"/>
      <c r="F2123" s="10"/>
      <c r="G2123" s="10"/>
      <c r="H2123" s="10"/>
      <c r="I2123" s="10"/>
      <c r="J2123" s="62"/>
      <c r="K2123" s="62"/>
      <c r="L2123" s="72"/>
      <c r="M2123" s="92"/>
      <c r="N2123" s="92"/>
      <c r="O2123" s="92"/>
      <c r="P2123" s="92"/>
      <c r="Q2123" s="92"/>
      <c r="R2123" s="92"/>
      <c r="S2123" s="92"/>
      <c r="T2123" s="92"/>
    </row>
    <row r="2124" spans="1:20" s="15" customFormat="1" ht="14.25">
      <c r="A2124" s="14"/>
      <c r="E2124" s="395"/>
      <c r="F2124" s="10"/>
      <c r="G2124" s="10"/>
      <c r="H2124" s="10"/>
      <c r="I2124" s="10"/>
      <c r="J2124" s="62"/>
      <c r="K2124" s="62"/>
      <c r="L2124" s="72"/>
      <c r="M2124" s="92"/>
      <c r="N2124" s="92"/>
      <c r="O2124" s="92"/>
      <c r="P2124" s="92"/>
      <c r="Q2124" s="92"/>
      <c r="R2124" s="92"/>
      <c r="S2124" s="92"/>
      <c r="T2124" s="92"/>
    </row>
    <row r="2125" spans="1:20" s="15" customFormat="1" ht="14.25">
      <c r="A2125" s="14"/>
      <c r="E2125" s="395"/>
      <c r="F2125" s="10"/>
      <c r="G2125" s="10"/>
      <c r="H2125" s="10"/>
      <c r="I2125" s="10"/>
      <c r="J2125" s="62"/>
      <c r="K2125" s="62"/>
      <c r="L2125" s="72"/>
      <c r="M2125" s="92"/>
      <c r="N2125" s="92"/>
      <c r="O2125" s="92"/>
      <c r="P2125" s="92"/>
      <c r="Q2125" s="92"/>
      <c r="R2125" s="92"/>
      <c r="S2125" s="92"/>
      <c r="T2125" s="92"/>
    </row>
    <row r="2126" spans="1:20" s="15" customFormat="1" ht="14.25">
      <c r="A2126" s="14"/>
      <c r="E2126" s="395"/>
      <c r="F2126" s="10"/>
      <c r="G2126" s="10"/>
      <c r="H2126" s="10"/>
      <c r="I2126" s="10"/>
      <c r="J2126" s="62"/>
      <c r="K2126" s="62"/>
      <c r="L2126" s="72"/>
      <c r="M2126" s="92"/>
      <c r="N2126" s="92"/>
      <c r="O2126" s="92"/>
      <c r="P2126" s="92"/>
      <c r="Q2126" s="92"/>
      <c r="R2126" s="92"/>
      <c r="S2126" s="92"/>
      <c r="T2126" s="92"/>
    </row>
    <row r="2127" spans="1:20" s="15" customFormat="1" ht="14.25">
      <c r="A2127" s="14"/>
      <c r="E2127" s="395"/>
      <c r="F2127" s="10"/>
      <c r="G2127" s="10"/>
      <c r="H2127" s="10"/>
      <c r="I2127" s="10"/>
      <c r="J2127" s="62"/>
      <c r="K2127" s="62"/>
      <c r="L2127" s="72"/>
      <c r="M2127" s="92"/>
      <c r="N2127" s="92"/>
      <c r="O2127" s="92"/>
      <c r="P2127" s="92"/>
      <c r="Q2127" s="92"/>
      <c r="R2127" s="92"/>
      <c r="S2127" s="92"/>
      <c r="T2127" s="92"/>
    </row>
    <row r="2128" spans="1:20" s="15" customFormat="1" ht="14.25">
      <c r="A2128" s="14"/>
      <c r="E2128" s="395"/>
      <c r="F2128" s="10"/>
      <c r="G2128" s="10"/>
      <c r="H2128" s="10"/>
      <c r="I2128" s="10"/>
      <c r="J2128" s="62"/>
      <c r="K2128" s="62"/>
      <c r="L2128" s="72"/>
      <c r="M2128" s="92"/>
      <c r="N2128" s="92"/>
      <c r="O2128" s="92"/>
      <c r="P2128" s="92"/>
      <c r="Q2128" s="92"/>
      <c r="R2128" s="92"/>
      <c r="S2128" s="92"/>
      <c r="T2128" s="92"/>
    </row>
    <row r="2129" spans="1:20" s="15" customFormat="1" ht="14.25">
      <c r="A2129" s="14"/>
      <c r="E2129" s="395"/>
      <c r="F2129" s="10"/>
      <c r="G2129" s="10"/>
      <c r="H2129" s="10"/>
      <c r="I2129" s="10"/>
      <c r="J2129" s="62"/>
      <c r="K2129" s="62"/>
      <c r="L2129" s="72"/>
      <c r="M2129" s="92"/>
      <c r="N2129" s="92"/>
      <c r="O2129" s="92"/>
      <c r="P2129" s="92"/>
      <c r="Q2129" s="92"/>
      <c r="R2129" s="92"/>
      <c r="S2129" s="92"/>
      <c r="T2129" s="92"/>
    </row>
    <row r="2130" spans="1:20" s="15" customFormat="1" ht="14.25">
      <c r="A2130" s="14"/>
      <c r="E2130" s="395"/>
      <c r="F2130" s="10"/>
      <c r="G2130" s="10"/>
      <c r="H2130" s="10"/>
      <c r="I2130" s="10"/>
      <c r="J2130" s="62"/>
      <c r="K2130" s="62"/>
      <c r="L2130" s="72"/>
      <c r="M2130" s="92"/>
      <c r="N2130" s="92"/>
      <c r="O2130" s="92"/>
      <c r="P2130" s="92"/>
      <c r="Q2130" s="92"/>
      <c r="R2130" s="92"/>
      <c r="S2130" s="92"/>
      <c r="T2130" s="92"/>
    </row>
    <row r="2131" spans="1:20" s="15" customFormat="1" ht="14.25">
      <c r="A2131" s="14"/>
      <c r="E2131" s="395"/>
      <c r="F2131" s="10"/>
      <c r="G2131" s="10"/>
      <c r="H2131" s="10"/>
      <c r="I2131" s="10"/>
      <c r="J2131" s="62"/>
      <c r="K2131" s="62"/>
      <c r="L2131" s="72"/>
      <c r="M2131" s="92"/>
      <c r="N2131" s="92"/>
      <c r="O2131" s="92"/>
      <c r="P2131" s="92"/>
      <c r="Q2131" s="92"/>
      <c r="R2131" s="92"/>
      <c r="S2131" s="92"/>
      <c r="T2131" s="92"/>
    </row>
    <row r="2132" spans="1:20" s="15" customFormat="1" ht="14.25">
      <c r="A2132" s="14"/>
      <c r="E2132" s="395"/>
      <c r="F2132" s="10"/>
      <c r="G2132" s="10"/>
      <c r="H2132" s="10"/>
      <c r="I2132" s="10"/>
      <c r="J2132" s="62"/>
      <c r="K2132" s="62"/>
      <c r="L2132" s="72"/>
      <c r="M2132" s="92"/>
      <c r="N2132" s="92"/>
      <c r="O2132" s="92"/>
      <c r="P2132" s="92"/>
      <c r="Q2132" s="92"/>
      <c r="R2132" s="92"/>
      <c r="S2132" s="92"/>
      <c r="T2132" s="92"/>
    </row>
    <row r="2133" spans="1:20" s="15" customFormat="1" ht="14.25">
      <c r="A2133" s="14"/>
      <c r="E2133" s="395"/>
      <c r="F2133" s="10"/>
      <c r="G2133" s="10"/>
      <c r="H2133" s="10"/>
      <c r="I2133" s="10"/>
      <c r="J2133" s="62"/>
      <c r="K2133" s="62"/>
      <c r="L2133" s="72"/>
      <c r="M2133" s="92"/>
      <c r="N2133" s="92"/>
      <c r="O2133" s="92"/>
      <c r="P2133" s="92"/>
      <c r="Q2133" s="92"/>
      <c r="R2133" s="92"/>
      <c r="S2133" s="92"/>
      <c r="T2133" s="92"/>
    </row>
    <row r="2134" spans="1:20" s="15" customFormat="1" ht="14.25">
      <c r="A2134" s="14"/>
      <c r="E2134" s="395"/>
      <c r="F2134" s="10"/>
      <c r="G2134" s="10"/>
      <c r="H2134" s="10"/>
      <c r="I2134" s="10"/>
      <c r="J2134" s="62"/>
      <c r="K2134" s="62"/>
      <c r="L2134" s="72"/>
      <c r="M2134" s="92"/>
      <c r="N2134" s="92"/>
      <c r="O2134" s="92"/>
      <c r="P2134" s="92"/>
      <c r="Q2134" s="92"/>
      <c r="R2134" s="92"/>
      <c r="S2134" s="92"/>
      <c r="T2134" s="92"/>
    </row>
    <row r="2135" spans="1:20" s="15" customFormat="1" ht="14.25">
      <c r="A2135" s="14"/>
      <c r="E2135" s="395"/>
      <c r="F2135" s="10"/>
      <c r="G2135" s="10"/>
      <c r="H2135" s="10"/>
      <c r="I2135" s="10"/>
      <c r="J2135" s="62"/>
      <c r="K2135" s="62"/>
      <c r="L2135" s="72"/>
      <c r="M2135" s="92"/>
      <c r="N2135" s="92"/>
      <c r="O2135" s="92"/>
      <c r="P2135" s="92"/>
      <c r="Q2135" s="92"/>
      <c r="R2135" s="92"/>
      <c r="S2135" s="92"/>
      <c r="T2135" s="92"/>
    </row>
    <row r="2136" spans="1:20" s="15" customFormat="1" ht="14.25">
      <c r="A2136" s="14"/>
      <c r="E2136" s="395"/>
      <c r="F2136" s="10"/>
      <c r="G2136" s="10"/>
      <c r="H2136" s="10"/>
      <c r="I2136" s="10"/>
      <c r="J2136" s="62"/>
      <c r="K2136" s="62"/>
      <c r="L2136" s="72"/>
      <c r="M2136" s="92"/>
      <c r="N2136" s="92"/>
      <c r="O2136" s="92"/>
      <c r="P2136" s="92"/>
      <c r="Q2136" s="92"/>
      <c r="R2136" s="92"/>
      <c r="S2136" s="92"/>
      <c r="T2136" s="92"/>
    </row>
    <row r="2137" spans="1:20" s="15" customFormat="1" ht="14.25">
      <c r="A2137" s="14"/>
      <c r="E2137" s="395"/>
      <c r="F2137" s="10"/>
      <c r="G2137" s="10"/>
      <c r="H2137" s="10"/>
      <c r="I2137" s="10"/>
      <c r="J2137" s="62"/>
      <c r="K2137" s="62"/>
      <c r="L2137" s="72"/>
      <c r="M2137" s="92"/>
      <c r="N2137" s="92"/>
      <c r="O2137" s="92"/>
      <c r="P2137" s="92"/>
      <c r="Q2137" s="92"/>
      <c r="R2137" s="92"/>
      <c r="S2137" s="92"/>
      <c r="T2137" s="92"/>
    </row>
    <row r="2138" spans="1:20" s="15" customFormat="1" ht="14.25">
      <c r="A2138" s="14"/>
      <c r="E2138" s="395"/>
      <c r="F2138" s="10"/>
      <c r="G2138" s="10"/>
      <c r="H2138" s="10"/>
      <c r="I2138" s="10"/>
      <c r="J2138" s="62"/>
      <c r="K2138" s="62"/>
      <c r="L2138" s="72"/>
      <c r="M2138" s="92"/>
      <c r="N2138" s="92"/>
      <c r="O2138" s="92"/>
      <c r="P2138" s="92"/>
      <c r="Q2138" s="92"/>
      <c r="R2138" s="92"/>
      <c r="S2138" s="92"/>
      <c r="T2138" s="92"/>
    </row>
    <row r="2139" spans="1:20" s="15" customFormat="1" ht="14.25">
      <c r="A2139" s="14"/>
      <c r="E2139" s="395"/>
      <c r="F2139" s="10"/>
      <c r="G2139" s="10"/>
      <c r="H2139" s="10"/>
      <c r="I2139" s="10"/>
      <c r="J2139" s="62"/>
      <c r="K2139" s="62"/>
      <c r="L2139" s="72"/>
      <c r="M2139" s="92"/>
      <c r="N2139" s="92"/>
      <c r="O2139" s="92"/>
      <c r="P2139" s="92"/>
      <c r="Q2139" s="92"/>
      <c r="R2139" s="92"/>
      <c r="S2139" s="92"/>
      <c r="T2139" s="92"/>
    </row>
    <row r="2140" spans="1:20" s="15" customFormat="1" ht="14.25">
      <c r="A2140" s="14"/>
      <c r="E2140" s="395"/>
      <c r="F2140" s="10"/>
      <c r="G2140" s="10"/>
      <c r="H2140" s="10"/>
      <c r="I2140" s="10"/>
      <c r="J2140" s="62"/>
      <c r="K2140" s="62"/>
      <c r="L2140" s="72"/>
      <c r="M2140" s="92"/>
      <c r="N2140" s="92"/>
      <c r="O2140" s="92"/>
      <c r="P2140" s="92"/>
      <c r="Q2140" s="92"/>
      <c r="R2140" s="92"/>
      <c r="S2140" s="92"/>
      <c r="T2140" s="92"/>
    </row>
    <row r="2141" spans="1:20" s="15" customFormat="1" ht="14.25">
      <c r="A2141" s="14"/>
      <c r="E2141" s="395"/>
      <c r="F2141" s="10"/>
      <c r="G2141" s="10"/>
      <c r="H2141" s="10"/>
      <c r="I2141" s="10"/>
      <c r="J2141" s="62"/>
      <c r="K2141" s="62"/>
      <c r="L2141" s="72"/>
      <c r="M2141" s="92"/>
      <c r="N2141" s="92"/>
      <c r="O2141" s="92"/>
      <c r="P2141" s="92"/>
      <c r="Q2141" s="92"/>
      <c r="R2141" s="92"/>
      <c r="S2141" s="92"/>
      <c r="T2141" s="92"/>
    </row>
    <row r="2142" spans="1:20" s="15" customFormat="1" ht="14.25">
      <c r="A2142" s="14"/>
      <c r="E2142" s="395"/>
      <c r="F2142" s="10"/>
      <c r="G2142" s="10"/>
      <c r="H2142" s="10"/>
      <c r="I2142" s="10"/>
      <c r="J2142" s="62"/>
      <c r="K2142" s="62"/>
      <c r="L2142" s="72"/>
      <c r="M2142" s="92"/>
      <c r="N2142" s="92"/>
      <c r="O2142" s="92"/>
      <c r="P2142" s="92"/>
      <c r="Q2142" s="92"/>
      <c r="R2142" s="92"/>
      <c r="S2142" s="92"/>
      <c r="T2142" s="92"/>
    </row>
    <row r="2143" spans="1:20" s="15" customFormat="1" ht="14.25">
      <c r="A2143" s="14"/>
      <c r="E2143" s="395"/>
      <c r="F2143" s="10"/>
      <c r="G2143" s="10"/>
      <c r="H2143" s="10"/>
      <c r="I2143" s="10"/>
      <c r="J2143" s="62"/>
      <c r="K2143" s="62"/>
      <c r="L2143" s="72"/>
      <c r="M2143" s="92"/>
      <c r="N2143" s="92"/>
      <c r="O2143" s="92"/>
      <c r="P2143" s="92"/>
      <c r="Q2143" s="92"/>
      <c r="R2143" s="92"/>
      <c r="S2143" s="92"/>
      <c r="T2143" s="92"/>
    </row>
    <row r="2144" spans="1:20" s="15" customFormat="1" ht="14.25">
      <c r="A2144" s="14"/>
      <c r="E2144" s="395"/>
      <c r="F2144" s="10"/>
      <c r="G2144" s="10"/>
      <c r="H2144" s="10"/>
      <c r="I2144" s="10"/>
      <c r="J2144" s="62"/>
      <c r="K2144" s="62"/>
      <c r="L2144" s="72"/>
      <c r="M2144" s="92"/>
      <c r="N2144" s="92"/>
      <c r="O2144" s="92"/>
      <c r="P2144" s="92"/>
      <c r="Q2144" s="92"/>
      <c r="R2144" s="92"/>
      <c r="S2144" s="92"/>
      <c r="T2144" s="92"/>
    </row>
    <row r="2145" spans="1:20" s="15" customFormat="1" ht="14.25">
      <c r="A2145" s="14"/>
      <c r="E2145" s="395"/>
      <c r="F2145" s="10"/>
      <c r="G2145" s="10"/>
      <c r="H2145" s="10"/>
      <c r="I2145" s="10"/>
      <c r="J2145" s="62"/>
      <c r="K2145" s="62"/>
      <c r="L2145" s="72"/>
      <c r="M2145" s="92"/>
      <c r="N2145" s="92"/>
      <c r="O2145" s="92"/>
      <c r="P2145" s="92"/>
      <c r="Q2145" s="92"/>
      <c r="R2145" s="92"/>
      <c r="S2145" s="92"/>
      <c r="T2145" s="92"/>
    </row>
    <row r="2146" spans="1:20" s="15" customFormat="1" ht="14.25">
      <c r="A2146" s="14"/>
      <c r="E2146" s="395"/>
      <c r="F2146" s="10"/>
      <c r="G2146" s="10"/>
      <c r="H2146" s="10"/>
      <c r="I2146" s="10"/>
      <c r="J2146" s="62"/>
      <c r="K2146" s="62"/>
      <c r="L2146" s="72"/>
      <c r="M2146" s="92"/>
      <c r="N2146" s="92"/>
      <c r="O2146" s="92"/>
      <c r="P2146" s="92"/>
      <c r="Q2146" s="92"/>
      <c r="R2146" s="92"/>
      <c r="S2146" s="92"/>
      <c r="T2146" s="92"/>
    </row>
    <row r="2147" spans="1:20" s="15" customFormat="1" ht="14.25">
      <c r="A2147" s="14"/>
      <c r="E2147" s="395"/>
      <c r="F2147" s="10"/>
      <c r="G2147" s="10"/>
      <c r="H2147" s="10"/>
      <c r="I2147" s="10"/>
      <c r="J2147" s="62"/>
      <c r="K2147" s="62"/>
      <c r="L2147" s="72"/>
      <c r="M2147" s="92"/>
      <c r="N2147" s="92"/>
      <c r="O2147" s="92"/>
      <c r="P2147" s="92"/>
      <c r="Q2147" s="92"/>
      <c r="R2147" s="92"/>
      <c r="S2147" s="92"/>
      <c r="T2147" s="92"/>
    </row>
    <row r="2148" spans="1:20" s="15" customFormat="1" ht="14.25">
      <c r="A2148" s="14"/>
      <c r="E2148" s="395"/>
      <c r="F2148" s="10"/>
      <c r="G2148" s="10"/>
      <c r="H2148" s="10"/>
      <c r="I2148" s="10"/>
      <c r="J2148" s="62"/>
      <c r="K2148" s="62"/>
      <c r="L2148" s="72"/>
      <c r="M2148" s="92"/>
      <c r="N2148" s="92"/>
      <c r="O2148" s="92"/>
      <c r="P2148" s="92"/>
      <c r="Q2148" s="92"/>
      <c r="R2148" s="92"/>
      <c r="S2148" s="92"/>
      <c r="T2148" s="92"/>
    </row>
    <row r="2149" spans="1:20" s="15" customFormat="1" ht="14.25">
      <c r="A2149" s="14"/>
      <c r="E2149" s="395"/>
      <c r="F2149" s="10"/>
      <c r="G2149" s="10"/>
      <c r="H2149" s="10"/>
      <c r="I2149" s="10"/>
      <c r="J2149" s="62"/>
      <c r="K2149" s="62"/>
      <c r="L2149" s="72"/>
      <c r="M2149" s="92"/>
      <c r="N2149" s="92"/>
      <c r="O2149" s="92"/>
      <c r="P2149" s="92"/>
      <c r="Q2149" s="92"/>
      <c r="R2149" s="92"/>
      <c r="S2149" s="92"/>
      <c r="T2149" s="92"/>
    </row>
    <row r="2150" spans="1:20" s="15" customFormat="1" ht="14.25">
      <c r="A2150" s="14"/>
      <c r="E2150" s="395"/>
      <c r="F2150" s="10"/>
      <c r="G2150" s="10"/>
      <c r="H2150" s="10"/>
      <c r="I2150" s="10"/>
      <c r="J2150" s="62"/>
      <c r="K2150" s="62"/>
      <c r="L2150" s="72"/>
      <c r="M2150" s="92"/>
      <c r="N2150" s="92"/>
      <c r="O2150" s="92"/>
      <c r="P2150" s="92"/>
      <c r="Q2150" s="92"/>
      <c r="R2150" s="92"/>
      <c r="S2150" s="92"/>
      <c r="T2150" s="92"/>
    </row>
    <row r="2151" spans="1:20" s="15" customFormat="1" ht="14.25">
      <c r="A2151" s="14"/>
      <c r="E2151" s="395"/>
      <c r="F2151" s="10"/>
      <c r="G2151" s="10"/>
      <c r="H2151" s="10"/>
      <c r="I2151" s="10"/>
      <c r="J2151" s="62"/>
      <c r="K2151" s="62"/>
      <c r="L2151" s="72"/>
      <c r="M2151" s="92"/>
      <c r="N2151" s="92"/>
      <c r="O2151" s="92"/>
      <c r="P2151" s="92"/>
      <c r="Q2151" s="92"/>
      <c r="R2151" s="92"/>
      <c r="S2151" s="92"/>
      <c r="T2151" s="92"/>
    </row>
    <row r="2152" spans="1:20" s="15" customFormat="1" ht="14.25">
      <c r="A2152" s="14"/>
      <c r="E2152" s="395"/>
      <c r="F2152" s="10"/>
      <c r="G2152" s="10"/>
      <c r="H2152" s="10"/>
      <c r="I2152" s="10"/>
      <c r="J2152" s="62"/>
      <c r="K2152" s="62"/>
      <c r="L2152" s="72"/>
      <c r="M2152" s="92"/>
      <c r="N2152" s="92"/>
      <c r="O2152" s="92"/>
      <c r="P2152" s="92"/>
      <c r="Q2152" s="92"/>
      <c r="R2152" s="92"/>
      <c r="S2152" s="92"/>
      <c r="T2152" s="92"/>
    </row>
    <row r="2153" spans="1:20" s="15" customFormat="1" ht="14.25">
      <c r="A2153" s="14"/>
      <c r="E2153" s="395"/>
      <c r="F2153" s="10"/>
      <c r="G2153" s="10"/>
      <c r="H2153" s="10"/>
      <c r="I2153" s="10"/>
      <c r="J2153" s="62"/>
      <c r="K2153" s="62"/>
      <c r="L2153" s="72"/>
      <c r="M2153" s="92"/>
      <c r="N2153" s="92"/>
      <c r="O2153" s="92"/>
      <c r="P2153" s="92"/>
      <c r="Q2153" s="92"/>
      <c r="R2153" s="92"/>
      <c r="S2153" s="92"/>
      <c r="T2153" s="92"/>
    </row>
    <row r="2154" spans="1:20" s="15" customFormat="1" ht="14.25">
      <c r="A2154" s="14"/>
      <c r="E2154" s="395"/>
      <c r="F2154" s="10"/>
      <c r="G2154" s="10"/>
      <c r="H2154" s="10"/>
      <c r="I2154" s="10"/>
      <c r="J2154" s="62"/>
      <c r="K2154" s="62"/>
      <c r="L2154" s="72"/>
      <c r="M2154" s="92"/>
      <c r="N2154" s="92"/>
      <c r="O2154" s="92"/>
      <c r="P2154" s="92"/>
      <c r="Q2154" s="92"/>
      <c r="R2154" s="92"/>
      <c r="S2154" s="92"/>
      <c r="T2154" s="92"/>
    </row>
    <row r="2155" spans="1:20" s="15" customFormat="1" ht="14.25">
      <c r="A2155" s="14"/>
      <c r="E2155" s="395"/>
      <c r="F2155" s="10"/>
      <c r="G2155" s="10"/>
      <c r="H2155" s="10"/>
      <c r="I2155" s="10"/>
      <c r="J2155" s="62"/>
      <c r="K2155" s="62"/>
      <c r="L2155" s="72"/>
      <c r="M2155" s="92"/>
      <c r="N2155" s="92"/>
      <c r="O2155" s="92"/>
      <c r="P2155" s="92"/>
      <c r="Q2155" s="92"/>
      <c r="R2155" s="92"/>
      <c r="S2155" s="92"/>
      <c r="T2155" s="92"/>
    </row>
    <row r="2156" spans="1:20" s="15" customFormat="1" ht="14.25">
      <c r="A2156" s="14"/>
      <c r="E2156" s="395"/>
      <c r="F2156" s="10"/>
      <c r="G2156" s="10"/>
      <c r="H2156" s="10"/>
      <c r="I2156" s="10"/>
      <c r="J2156" s="62"/>
      <c r="K2156" s="62"/>
      <c r="L2156" s="72"/>
      <c r="M2156" s="92"/>
      <c r="N2156" s="92"/>
      <c r="O2156" s="92"/>
      <c r="P2156" s="92"/>
      <c r="Q2156" s="92"/>
      <c r="R2156" s="92"/>
      <c r="S2156" s="92"/>
      <c r="T2156" s="92"/>
    </row>
    <row r="2157" spans="1:20" s="15" customFormat="1" ht="14.25">
      <c r="A2157" s="14"/>
      <c r="E2157" s="395"/>
      <c r="F2157" s="10"/>
      <c r="G2157" s="10"/>
      <c r="H2157" s="10"/>
      <c r="I2157" s="10"/>
      <c r="J2157" s="62"/>
      <c r="K2157" s="62"/>
      <c r="L2157" s="72"/>
      <c r="M2157" s="92"/>
      <c r="N2157" s="92"/>
      <c r="O2157" s="92"/>
      <c r="P2157" s="92"/>
      <c r="Q2157" s="92"/>
      <c r="R2157" s="92"/>
      <c r="S2157" s="92"/>
      <c r="T2157" s="92"/>
    </row>
    <row r="2158" spans="1:20" s="15" customFormat="1" ht="14.25">
      <c r="A2158" s="14"/>
      <c r="E2158" s="395"/>
      <c r="F2158" s="10"/>
      <c r="G2158" s="10"/>
      <c r="H2158" s="10"/>
      <c r="I2158" s="10"/>
      <c r="J2158" s="62"/>
      <c r="K2158" s="62"/>
      <c r="L2158" s="72"/>
      <c r="M2158" s="92"/>
      <c r="N2158" s="92"/>
      <c r="O2158" s="92"/>
      <c r="P2158" s="92"/>
      <c r="Q2158" s="92"/>
      <c r="R2158" s="92"/>
      <c r="S2158" s="92"/>
      <c r="T2158" s="92"/>
    </row>
    <row r="2159" spans="1:20" s="15" customFormat="1" ht="14.25">
      <c r="A2159" s="14"/>
      <c r="E2159" s="395"/>
      <c r="F2159" s="10"/>
      <c r="G2159" s="10"/>
      <c r="H2159" s="10"/>
      <c r="I2159" s="10"/>
      <c r="J2159" s="62"/>
      <c r="K2159" s="62"/>
      <c r="L2159" s="72"/>
      <c r="M2159" s="92"/>
      <c r="N2159" s="92"/>
      <c r="O2159" s="92"/>
      <c r="P2159" s="92"/>
      <c r="Q2159" s="92"/>
      <c r="R2159" s="92"/>
      <c r="S2159" s="92"/>
      <c r="T2159" s="92"/>
    </row>
    <row r="2160" spans="1:20" s="15" customFormat="1" ht="14.25">
      <c r="A2160" s="14"/>
      <c r="E2160" s="395"/>
      <c r="F2160" s="10"/>
      <c r="G2160" s="10"/>
      <c r="H2160" s="10"/>
      <c r="I2160" s="10"/>
      <c r="J2160" s="62"/>
      <c r="K2160" s="62"/>
      <c r="L2160" s="72"/>
      <c r="M2160" s="92"/>
      <c r="N2160" s="92"/>
      <c r="O2160" s="92"/>
      <c r="P2160" s="92"/>
      <c r="Q2160" s="92"/>
      <c r="R2160" s="92"/>
      <c r="S2160" s="92"/>
      <c r="T2160" s="92"/>
    </row>
    <row r="2161" spans="1:20" s="15" customFormat="1" ht="14.25">
      <c r="A2161" s="14"/>
      <c r="E2161" s="395"/>
      <c r="F2161" s="10"/>
      <c r="G2161" s="10"/>
      <c r="H2161" s="10"/>
      <c r="I2161" s="10"/>
      <c r="J2161" s="62"/>
      <c r="K2161" s="62"/>
      <c r="L2161" s="72"/>
      <c r="M2161" s="92"/>
      <c r="N2161" s="92"/>
      <c r="O2161" s="92"/>
      <c r="P2161" s="92"/>
      <c r="Q2161" s="92"/>
      <c r="R2161" s="92"/>
      <c r="S2161" s="92"/>
      <c r="T2161" s="92"/>
    </row>
    <row r="2162" spans="1:20" s="15" customFormat="1" ht="14.25">
      <c r="A2162" s="14"/>
      <c r="E2162" s="395"/>
      <c r="F2162" s="10"/>
      <c r="G2162" s="10"/>
      <c r="H2162" s="10"/>
      <c r="I2162" s="10"/>
      <c r="J2162" s="62"/>
      <c r="K2162" s="62"/>
      <c r="L2162" s="72"/>
      <c r="M2162" s="92"/>
      <c r="N2162" s="92"/>
      <c r="O2162" s="92"/>
      <c r="P2162" s="92"/>
      <c r="Q2162" s="92"/>
      <c r="R2162" s="92"/>
      <c r="S2162" s="92"/>
      <c r="T2162" s="92"/>
    </row>
    <row r="2163" spans="1:20" s="15" customFormat="1" ht="14.25">
      <c r="A2163" s="14"/>
      <c r="E2163" s="395"/>
      <c r="F2163" s="10"/>
      <c r="G2163" s="10"/>
      <c r="H2163" s="10"/>
      <c r="I2163" s="10"/>
      <c r="J2163" s="62"/>
      <c r="K2163" s="62"/>
      <c r="L2163" s="72"/>
      <c r="M2163" s="92"/>
      <c r="N2163" s="92"/>
      <c r="O2163" s="92"/>
      <c r="P2163" s="92"/>
      <c r="Q2163" s="92"/>
      <c r="R2163" s="92"/>
      <c r="S2163" s="92"/>
      <c r="T2163" s="92"/>
    </row>
    <row r="2164" spans="1:20" s="15" customFormat="1" ht="14.25">
      <c r="A2164" s="14"/>
      <c r="E2164" s="395"/>
      <c r="F2164" s="10"/>
      <c r="G2164" s="10"/>
      <c r="H2164" s="10"/>
      <c r="I2164" s="10"/>
      <c r="J2164" s="62"/>
      <c r="K2164" s="62"/>
      <c r="L2164" s="72"/>
      <c r="M2164" s="92"/>
      <c r="N2164" s="92"/>
      <c r="O2164" s="92"/>
      <c r="P2164" s="92"/>
      <c r="Q2164" s="92"/>
      <c r="R2164" s="92"/>
      <c r="S2164" s="92"/>
      <c r="T2164" s="92"/>
    </row>
    <row r="2165" spans="1:20" s="15" customFormat="1" ht="14.25">
      <c r="A2165" s="14"/>
      <c r="E2165" s="395"/>
      <c r="F2165" s="10"/>
      <c r="G2165" s="10"/>
      <c r="H2165" s="10"/>
      <c r="I2165" s="10"/>
      <c r="J2165" s="62"/>
      <c r="K2165" s="62"/>
      <c r="L2165" s="72"/>
      <c r="M2165" s="92"/>
      <c r="N2165" s="92"/>
      <c r="O2165" s="92"/>
      <c r="P2165" s="92"/>
      <c r="Q2165" s="92"/>
      <c r="R2165" s="92"/>
      <c r="S2165" s="92"/>
      <c r="T2165" s="92"/>
    </row>
    <row r="2166" spans="1:20" s="15" customFormat="1" ht="14.25">
      <c r="A2166" s="14"/>
      <c r="E2166" s="395"/>
      <c r="F2166" s="10"/>
      <c r="G2166" s="10"/>
      <c r="H2166" s="10"/>
      <c r="I2166" s="10"/>
      <c r="J2166" s="62"/>
      <c r="K2166" s="62"/>
      <c r="L2166" s="72"/>
      <c r="M2166" s="92"/>
      <c r="N2166" s="92"/>
      <c r="O2166" s="92"/>
      <c r="P2166" s="92"/>
      <c r="Q2166" s="92"/>
      <c r="R2166" s="92"/>
      <c r="S2166" s="92"/>
      <c r="T2166" s="92"/>
    </row>
    <row r="2167" spans="1:20" s="15" customFormat="1" ht="14.25">
      <c r="A2167" s="14"/>
      <c r="E2167" s="395"/>
      <c r="F2167" s="10"/>
      <c r="G2167" s="10"/>
      <c r="H2167" s="10"/>
      <c r="I2167" s="10"/>
      <c r="J2167" s="62"/>
      <c r="K2167" s="62"/>
      <c r="L2167" s="72"/>
      <c r="M2167" s="92"/>
      <c r="N2167" s="92"/>
      <c r="O2167" s="92"/>
      <c r="P2167" s="92"/>
      <c r="Q2167" s="92"/>
      <c r="R2167" s="92"/>
      <c r="S2167" s="92"/>
      <c r="T2167" s="92"/>
    </row>
    <row r="2168" spans="1:20" s="15" customFormat="1" ht="14.25">
      <c r="A2168" s="14"/>
      <c r="E2168" s="395"/>
      <c r="F2168" s="10"/>
      <c r="G2168" s="10"/>
      <c r="H2168" s="10"/>
      <c r="I2168" s="10"/>
      <c r="J2168" s="62"/>
      <c r="K2168" s="62"/>
      <c r="L2168" s="72"/>
      <c r="M2168" s="92"/>
      <c r="N2168" s="92"/>
      <c r="O2168" s="92"/>
      <c r="P2168" s="92"/>
      <c r="Q2168" s="92"/>
      <c r="R2168" s="92"/>
      <c r="S2168" s="92"/>
      <c r="T2168" s="92"/>
    </row>
    <row r="2169" spans="1:20" s="15" customFormat="1" ht="14.25">
      <c r="A2169" s="14"/>
      <c r="E2169" s="395"/>
      <c r="F2169" s="10"/>
      <c r="G2169" s="10"/>
      <c r="H2169" s="10"/>
      <c r="I2169" s="10"/>
      <c r="J2169" s="62"/>
      <c r="K2169" s="62"/>
      <c r="L2169" s="72"/>
      <c r="M2169" s="92"/>
      <c r="N2169" s="92"/>
      <c r="O2169" s="92"/>
      <c r="P2169" s="92"/>
      <c r="Q2169" s="92"/>
      <c r="R2169" s="92"/>
      <c r="S2169" s="92"/>
      <c r="T2169" s="92"/>
    </row>
    <row r="2170" spans="1:20" s="15" customFormat="1" ht="14.25">
      <c r="A2170" s="14"/>
      <c r="E2170" s="395"/>
      <c r="F2170" s="10"/>
      <c r="G2170" s="10"/>
      <c r="H2170" s="10"/>
      <c r="I2170" s="10"/>
      <c r="J2170" s="62"/>
      <c r="K2170" s="62"/>
      <c r="L2170" s="72"/>
      <c r="M2170" s="92"/>
      <c r="N2170" s="92"/>
      <c r="O2170" s="92"/>
      <c r="P2170" s="92"/>
      <c r="Q2170" s="92"/>
      <c r="R2170" s="92"/>
      <c r="S2170" s="92"/>
      <c r="T2170" s="92"/>
    </row>
    <row r="2171" spans="1:20" s="15" customFormat="1" ht="14.25">
      <c r="A2171" s="14"/>
      <c r="E2171" s="395"/>
      <c r="F2171" s="10"/>
      <c r="G2171" s="10"/>
      <c r="H2171" s="10"/>
      <c r="I2171" s="10"/>
      <c r="J2171" s="62"/>
      <c r="K2171" s="62"/>
      <c r="L2171" s="72"/>
      <c r="M2171" s="92"/>
      <c r="N2171" s="92"/>
      <c r="O2171" s="92"/>
      <c r="P2171" s="92"/>
      <c r="Q2171" s="92"/>
      <c r="R2171" s="92"/>
      <c r="S2171" s="92"/>
      <c r="T2171" s="92"/>
    </row>
    <row r="2172" spans="1:20" s="15" customFormat="1" ht="14.25">
      <c r="A2172" s="14"/>
      <c r="E2172" s="395"/>
      <c r="F2172" s="10"/>
      <c r="G2172" s="10"/>
      <c r="H2172" s="10"/>
      <c r="I2172" s="10"/>
      <c r="J2172" s="62"/>
      <c r="K2172" s="62"/>
      <c r="L2172" s="72"/>
      <c r="M2172" s="92"/>
      <c r="N2172" s="92"/>
      <c r="O2172" s="92"/>
      <c r="P2172" s="92"/>
      <c r="Q2172" s="92"/>
      <c r="R2172" s="92"/>
      <c r="S2172" s="92"/>
      <c r="T2172" s="92"/>
    </row>
    <row r="2173" spans="1:20" s="15" customFormat="1" ht="14.25">
      <c r="A2173" s="14"/>
      <c r="E2173" s="395"/>
      <c r="F2173" s="10"/>
      <c r="G2173" s="10"/>
      <c r="H2173" s="10"/>
      <c r="I2173" s="10"/>
      <c r="J2173" s="62"/>
      <c r="K2173" s="62"/>
      <c r="L2173" s="72"/>
      <c r="M2173" s="92"/>
      <c r="N2173" s="92"/>
      <c r="O2173" s="92"/>
      <c r="P2173" s="92"/>
      <c r="Q2173" s="92"/>
      <c r="R2173" s="92"/>
      <c r="S2173" s="92"/>
      <c r="T2173" s="92"/>
    </row>
    <row r="2174" spans="1:20" s="15" customFormat="1" ht="14.25">
      <c r="A2174" s="14"/>
      <c r="E2174" s="395"/>
      <c r="F2174" s="10"/>
      <c r="G2174" s="10"/>
      <c r="H2174" s="10"/>
      <c r="I2174" s="10"/>
      <c r="J2174" s="62"/>
      <c r="K2174" s="62"/>
      <c r="L2174" s="72"/>
      <c r="M2174" s="92"/>
      <c r="N2174" s="92"/>
      <c r="O2174" s="92"/>
      <c r="P2174" s="92"/>
      <c r="Q2174" s="92"/>
      <c r="R2174" s="92"/>
      <c r="S2174" s="92"/>
      <c r="T2174" s="92"/>
    </row>
    <row r="2175" spans="1:20" s="15" customFormat="1" ht="14.25">
      <c r="A2175" s="14"/>
      <c r="E2175" s="395"/>
      <c r="F2175" s="10"/>
      <c r="G2175" s="10"/>
      <c r="H2175" s="10"/>
      <c r="I2175" s="10"/>
      <c r="J2175" s="62"/>
      <c r="K2175" s="62"/>
      <c r="L2175" s="72"/>
      <c r="M2175" s="92"/>
      <c r="N2175" s="92"/>
      <c r="O2175" s="92"/>
      <c r="P2175" s="92"/>
      <c r="Q2175" s="92"/>
      <c r="R2175" s="92"/>
      <c r="S2175" s="92"/>
      <c r="T2175" s="92"/>
    </row>
    <row r="2176" spans="1:20" s="15" customFormat="1" ht="14.25">
      <c r="A2176" s="14"/>
      <c r="E2176" s="395"/>
      <c r="F2176" s="10"/>
      <c r="G2176" s="10"/>
      <c r="H2176" s="10"/>
      <c r="I2176" s="10"/>
      <c r="J2176" s="62"/>
      <c r="K2176" s="62"/>
      <c r="L2176" s="72"/>
      <c r="M2176" s="92"/>
      <c r="N2176" s="92"/>
      <c r="O2176" s="92"/>
      <c r="P2176" s="92"/>
      <c r="Q2176" s="92"/>
      <c r="R2176" s="92"/>
      <c r="S2176" s="92"/>
      <c r="T2176" s="92"/>
    </row>
    <row r="2177" spans="1:20" s="15" customFormat="1" ht="14.25">
      <c r="A2177" s="14"/>
      <c r="E2177" s="395"/>
      <c r="F2177" s="10"/>
      <c r="G2177" s="10"/>
      <c r="H2177" s="10"/>
      <c r="I2177" s="10"/>
      <c r="J2177" s="62"/>
      <c r="K2177" s="62"/>
      <c r="L2177" s="72"/>
      <c r="M2177" s="92"/>
      <c r="N2177" s="92"/>
      <c r="O2177" s="92"/>
      <c r="P2177" s="92"/>
      <c r="Q2177" s="92"/>
      <c r="R2177" s="92"/>
      <c r="S2177" s="92"/>
      <c r="T2177" s="92"/>
    </row>
    <row r="2178" spans="1:20" s="15" customFormat="1" ht="14.25">
      <c r="A2178" s="14"/>
      <c r="E2178" s="395"/>
      <c r="F2178" s="10"/>
      <c r="G2178" s="10"/>
      <c r="H2178" s="10"/>
      <c r="I2178" s="10"/>
      <c r="J2178" s="62"/>
      <c r="K2178" s="62"/>
      <c r="L2178" s="72"/>
      <c r="M2178" s="92"/>
      <c r="N2178" s="92"/>
      <c r="O2178" s="92"/>
      <c r="P2178" s="92"/>
      <c r="Q2178" s="92"/>
      <c r="R2178" s="92"/>
      <c r="S2178" s="92"/>
      <c r="T2178" s="92"/>
    </row>
    <row r="2179" spans="1:20" s="15" customFormat="1" ht="14.25">
      <c r="A2179" s="14"/>
      <c r="E2179" s="395"/>
      <c r="F2179" s="10"/>
      <c r="G2179" s="10"/>
      <c r="H2179" s="10"/>
      <c r="I2179" s="10"/>
      <c r="J2179" s="62"/>
      <c r="K2179" s="62"/>
      <c r="L2179" s="72"/>
      <c r="M2179" s="92"/>
      <c r="N2179" s="92"/>
      <c r="O2179" s="92"/>
      <c r="P2179" s="92"/>
      <c r="Q2179" s="92"/>
      <c r="R2179" s="92"/>
      <c r="S2179" s="92"/>
      <c r="T2179" s="92"/>
    </row>
    <row r="2180" spans="1:20" s="15" customFormat="1" ht="14.25">
      <c r="A2180" s="14"/>
      <c r="E2180" s="395"/>
      <c r="F2180" s="10"/>
      <c r="G2180" s="10"/>
      <c r="H2180" s="10"/>
      <c r="I2180" s="10"/>
      <c r="J2180" s="62"/>
      <c r="K2180" s="62"/>
      <c r="L2180" s="72"/>
      <c r="M2180" s="92"/>
      <c r="N2180" s="92"/>
      <c r="O2180" s="92"/>
      <c r="P2180" s="92"/>
      <c r="Q2180" s="92"/>
      <c r="R2180" s="92"/>
      <c r="S2180" s="92"/>
      <c r="T2180" s="92"/>
    </row>
    <row r="2181" spans="1:20" s="15" customFormat="1" ht="14.25">
      <c r="A2181" s="14"/>
      <c r="E2181" s="395"/>
      <c r="F2181" s="10"/>
      <c r="G2181" s="10"/>
      <c r="H2181" s="10"/>
      <c r="I2181" s="10"/>
      <c r="J2181" s="62"/>
      <c r="K2181" s="62"/>
      <c r="L2181" s="72"/>
      <c r="M2181" s="92"/>
      <c r="N2181" s="92"/>
      <c r="O2181" s="92"/>
      <c r="P2181" s="92"/>
      <c r="Q2181" s="92"/>
      <c r="R2181" s="92"/>
      <c r="S2181" s="92"/>
      <c r="T2181" s="92"/>
    </row>
    <row r="2182" spans="1:20" s="15" customFormat="1" ht="14.25">
      <c r="A2182" s="14"/>
      <c r="E2182" s="395"/>
      <c r="F2182" s="10"/>
      <c r="G2182" s="10"/>
      <c r="H2182" s="10"/>
      <c r="I2182" s="10"/>
      <c r="J2182" s="62"/>
      <c r="K2182" s="62"/>
      <c r="L2182" s="72"/>
      <c r="M2182" s="92"/>
      <c r="N2182" s="92"/>
      <c r="O2182" s="92"/>
      <c r="P2182" s="92"/>
      <c r="Q2182" s="92"/>
      <c r="R2182" s="92"/>
      <c r="S2182" s="92"/>
      <c r="T2182" s="92"/>
    </row>
    <row r="2183" spans="1:20" s="15" customFormat="1" ht="14.25">
      <c r="A2183" s="14"/>
      <c r="E2183" s="395"/>
      <c r="F2183" s="10"/>
      <c r="G2183" s="10"/>
      <c r="H2183" s="10"/>
      <c r="I2183" s="10"/>
      <c r="J2183" s="62"/>
      <c r="K2183" s="62"/>
      <c r="L2183" s="72"/>
      <c r="M2183" s="92"/>
      <c r="N2183" s="92"/>
      <c r="O2183" s="92"/>
      <c r="P2183" s="92"/>
      <c r="Q2183" s="92"/>
      <c r="R2183" s="92"/>
      <c r="S2183" s="92"/>
      <c r="T2183" s="92"/>
    </row>
    <row r="2184" spans="1:20" s="15" customFormat="1" ht="14.25">
      <c r="A2184" s="14"/>
      <c r="E2184" s="395"/>
      <c r="F2184" s="10"/>
      <c r="G2184" s="10"/>
      <c r="H2184" s="10"/>
      <c r="I2184" s="10"/>
      <c r="J2184" s="62"/>
      <c r="K2184" s="62"/>
      <c r="L2184" s="72"/>
      <c r="M2184" s="92"/>
      <c r="N2184" s="92"/>
      <c r="O2184" s="92"/>
      <c r="P2184" s="92"/>
      <c r="Q2184" s="92"/>
      <c r="R2184" s="92"/>
      <c r="S2184" s="92"/>
      <c r="T2184" s="92"/>
    </row>
    <row r="2185" spans="1:20" s="15" customFormat="1" ht="14.25">
      <c r="A2185" s="14"/>
      <c r="E2185" s="395"/>
      <c r="F2185" s="10"/>
      <c r="G2185" s="10"/>
      <c r="H2185" s="10"/>
      <c r="I2185" s="10"/>
      <c r="J2185" s="62"/>
      <c r="K2185" s="62"/>
      <c r="L2185" s="72"/>
      <c r="M2185" s="92"/>
      <c r="N2185" s="92"/>
      <c r="O2185" s="92"/>
      <c r="P2185" s="92"/>
      <c r="Q2185" s="92"/>
      <c r="R2185" s="92"/>
      <c r="S2185" s="92"/>
      <c r="T2185" s="92"/>
    </row>
    <row r="2186" spans="1:20" s="15" customFormat="1" ht="14.25">
      <c r="A2186" s="14"/>
      <c r="E2186" s="395"/>
      <c r="F2186" s="10"/>
      <c r="G2186" s="10"/>
      <c r="H2186" s="10"/>
      <c r="I2186" s="10"/>
      <c r="J2186" s="62"/>
      <c r="K2186" s="62"/>
      <c r="L2186" s="72"/>
      <c r="M2186" s="92"/>
      <c r="N2186" s="92"/>
      <c r="O2186" s="92"/>
      <c r="P2186" s="92"/>
      <c r="Q2186" s="92"/>
      <c r="R2186" s="92"/>
      <c r="S2186" s="92"/>
      <c r="T2186" s="92"/>
    </row>
    <row r="2187" spans="1:20" s="15" customFormat="1" ht="14.25">
      <c r="A2187" s="14"/>
      <c r="E2187" s="395"/>
      <c r="F2187" s="10"/>
      <c r="G2187" s="10"/>
      <c r="H2187" s="10"/>
      <c r="I2187" s="10"/>
      <c r="J2187" s="62"/>
      <c r="K2187" s="62"/>
      <c r="L2187" s="72"/>
      <c r="M2187" s="92"/>
      <c r="N2187" s="92"/>
      <c r="O2187" s="92"/>
      <c r="P2187" s="92"/>
      <c r="Q2187" s="92"/>
      <c r="R2187" s="92"/>
      <c r="S2187" s="92"/>
      <c r="T2187" s="92"/>
    </row>
    <row r="2188" spans="1:20" s="15" customFormat="1" ht="14.25">
      <c r="A2188" s="14"/>
      <c r="E2188" s="395"/>
      <c r="F2188" s="10"/>
      <c r="G2188" s="10"/>
      <c r="H2188" s="10"/>
      <c r="I2188" s="10"/>
      <c r="J2188" s="62"/>
      <c r="K2188" s="62"/>
      <c r="L2188" s="72"/>
      <c r="M2188" s="92"/>
      <c r="N2188" s="92"/>
      <c r="O2188" s="92"/>
      <c r="P2188" s="92"/>
      <c r="Q2188" s="92"/>
      <c r="R2188" s="92"/>
      <c r="S2188" s="92"/>
      <c r="T2188" s="92"/>
    </row>
    <row r="2189" spans="1:20" s="15" customFormat="1" ht="14.25">
      <c r="A2189" s="14"/>
      <c r="E2189" s="395"/>
      <c r="F2189" s="10"/>
      <c r="G2189" s="10"/>
      <c r="H2189" s="10"/>
      <c r="I2189" s="10"/>
      <c r="J2189" s="62"/>
      <c r="K2189" s="62"/>
      <c r="L2189" s="72"/>
      <c r="M2189" s="92"/>
      <c r="N2189" s="92"/>
      <c r="O2189" s="92"/>
      <c r="P2189" s="92"/>
      <c r="Q2189" s="92"/>
      <c r="R2189" s="92"/>
      <c r="S2189" s="92"/>
      <c r="T2189" s="92"/>
    </row>
    <row r="2190" spans="1:20" s="15" customFormat="1" ht="14.25">
      <c r="A2190" s="14"/>
      <c r="E2190" s="395"/>
      <c r="F2190" s="10"/>
      <c r="G2190" s="10"/>
      <c r="H2190" s="10"/>
      <c r="I2190" s="10"/>
      <c r="J2190" s="62"/>
      <c r="K2190" s="62"/>
      <c r="L2190" s="72"/>
      <c r="M2190" s="92"/>
      <c r="N2190" s="92"/>
      <c r="O2190" s="92"/>
      <c r="P2190" s="92"/>
      <c r="Q2190" s="92"/>
      <c r="R2190" s="92"/>
      <c r="S2190" s="92"/>
      <c r="T2190" s="92"/>
    </row>
    <row r="2191" spans="1:20" s="15" customFormat="1" ht="14.25">
      <c r="A2191" s="14"/>
      <c r="E2191" s="395"/>
      <c r="F2191" s="10"/>
      <c r="G2191" s="10"/>
      <c r="H2191" s="10"/>
      <c r="I2191" s="10"/>
      <c r="J2191" s="62"/>
      <c r="K2191" s="62"/>
      <c r="L2191" s="72"/>
      <c r="M2191" s="92"/>
      <c r="N2191" s="92"/>
      <c r="O2191" s="92"/>
      <c r="P2191" s="92"/>
      <c r="Q2191" s="92"/>
      <c r="R2191" s="92"/>
      <c r="S2191" s="92"/>
      <c r="T2191" s="92"/>
    </row>
    <row r="2192" spans="1:20" s="15" customFormat="1" ht="14.25">
      <c r="A2192" s="14"/>
      <c r="E2192" s="395"/>
      <c r="F2192" s="10"/>
      <c r="G2192" s="10"/>
      <c r="H2192" s="10"/>
      <c r="I2192" s="10"/>
      <c r="J2192" s="62"/>
      <c r="K2192" s="62"/>
      <c r="L2192" s="72"/>
      <c r="M2192" s="92"/>
      <c r="N2192" s="92"/>
      <c r="O2192" s="92"/>
      <c r="P2192" s="92"/>
      <c r="Q2192" s="92"/>
      <c r="R2192" s="92"/>
      <c r="S2192" s="92"/>
      <c r="T2192" s="92"/>
    </row>
    <row r="2193" spans="1:20" s="15" customFormat="1" ht="14.25">
      <c r="A2193" s="14"/>
      <c r="E2193" s="395"/>
      <c r="F2193" s="10"/>
      <c r="G2193" s="10"/>
      <c r="H2193" s="10"/>
      <c r="I2193" s="10"/>
      <c r="J2193" s="62"/>
      <c r="K2193" s="62"/>
      <c r="L2193" s="72"/>
      <c r="M2193" s="92"/>
      <c r="N2193" s="92"/>
      <c r="O2193" s="92"/>
      <c r="P2193" s="92"/>
      <c r="Q2193" s="92"/>
      <c r="R2193" s="92"/>
      <c r="S2193" s="92"/>
      <c r="T2193" s="92"/>
    </row>
    <row r="2194" spans="1:20" s="15" customFormat="1" ht="14.25">
      <c r="A2194" s="14"/>
      <c r="E2194" s="395"/>
      <c r="F2194" s="10"/>
      <c r="G2194" s="10"/>
      <c r="H2194" s="10"/>
      <c r="I2194" s="10"/>
      <c r="J2194" s="62"/>
      <c r="K2194" s="62"/>
      <c r="L2194" s="72"/>
      <c r="M2194" s="92"/>
      <c r="N2194" s="92"/>
      <c r="O2194" s="92"/>
      <c r="P2194" s="92"/>
      <c r="Q2194" s="92"/>
      <c r="R2194" s="92"/>
      <c r="S2194" s="92"/>
      <c r="T2194" s="92"/>
    </row>
    <row r="2195" spans="1:20" s="15" customFormat="1" ht="14.25">
      <c r="A2195" s="14"/>
      <c r="E2195" s="395"/>
      <c r="F2195" s="10"/>
      <c r="G2195" s="10"/>
      <c r="H2195" s="10"/>
      <c r="I2195" s="10"/>
      <c r="J2195" s="62"/>
      <c r="K2195" s="62"/>
      <c r="L2195" s="72"/>
      <c r="M2195" s="92"/>
      <c r="N2195" s="92"/>
      <c r="O2195" s="92"/>
      <c r="P2195" s="92"/>
      <c r="Q2195" s="92"/>
      <c r="R2195" s="92"/>
      <c r="S2195" s="92"/>
      <c r="T2195" s="92"/>
    </row>
    <row r="2196" spans="1:20" s="15" customFormat="1" ht="14.25">
      <c r="A2196" s="14"/>
      <c r="E2196" s="395"/>
      <c r="F2196" s="10"/>
      <c r="G2196" s="10"/>
      <c r="H2196" s="10"/>
      <c r="I2196" s="10"/>
      <c r="J2196" s="62"/>
      <c r="K2196" s="62"/>
      <c r="L2196" s="72"/>
      <c r="M2196" s="92"/>
      <c r="N2196" s="92"/>
      <c r="O2196" s="92"/>
      <c r="P2196" s="92"/>
      <c r="Q2196" s="92"/>
      <c r="R2196" s="92"/>
      <c r="S2196" s="92"/>
      <c r="T2196" s="92"/>
    </row>
    <row r="2197" spans="1:20" s="15" customFormat="1" ht="14.25">
      <c r="A2197" s="14"/>
      <c r="E2197" s="395"/>
      <c r="F2197" s="10"/>
      <c r="G2197" s="10"/>
      <c r="H2197" s="10"/>
      <c r="I2197" s="10"/>
      <c r="J2197" s="62"/>
      <c r="K2197" s="62"/>
      <c r="L2197" s="72"/>
      <c r="M2197" s="92"/>
      <c r="N2197" s="92"/>
      <c r="O2197" s="92"/>
      <c r="P2197" s="92"/>
      <c r="Q2197" s="92"/>
      <c r="R2197" s="92"/>
      <c r="S2197" s="92"/>
      <c r="T2197" s="92"/>
    </row>
    <row r="2198" spans="1:20" s="15" customFormat="1" ht="14.25">
      <c r="A2198" s="14"/>
      <c r="E2198" s="395"/>
      <c r="F2198" s="10"/>
      <c r="G2198" s="10"/>
      <c r="H2198" s="10"/>
      <c r="I2198" s="10"/>
      <c r="J2198" s="62"/>
      <c r="K2198" s="62"/>
      <c r="L2198" s="72"/>
      <c r="M2198" s="92"/>
      <c r="N2198" s="92"/>
      <c r="O2198" s="92"/>
      <c r="P2198" s="92"/>
      <c r="Q2198" s="92"/>
      <c r="R2198" s="92"/>
      <c r="S2198" s="92"/>
      <c r="T2198" s="92"/>
    </row>
    <row r="2199" spans="1:20" s="15" customFormat="1" ht="14.25">
      <c r="A2199" s="14"/>
      <c r="E2199" s="395"/>
      <c r="F2199" s="10"/>
      <c r="G2199" s="10"/>
      <c r="H2199" s="10"/>
      <c r="I2199" s="10"/>
      <c r="J2199" s="62"/>
      <c r="K2199" s="62"/>
      <c r="L2199" s="72"/>
      <c r="M2199" s="92"/>
      <c r="N2199" s="92"/>
      <c r="O2199" s="92"/>
      <c r="P2199" s="92"/>
      <c r="Q2199" s="92"/>
      <c r="R2199" s="92"/>
      <c r="S2199" s="92"/>
      <c r="T2199" s="92"/>
    </row>
    <row r="2200" spans="1:20" s="15" customFormat="1" ht="14.25">
      <c r="A2200" s="14"/>
      <c r="E2200" s="395"/>
      <c r="F2200" s="10"/>
      <c r="G2200" s="10"/>
      <c r="H2200" s="10"/>
      <c r="I2200" s="10"/>
      <c r="J2200" s="62"/>
      <c r="K2200" s="62"/>
      <c r="L2200" s="72"/>
      <c r="M2200" s="92"/>
      <c r="N2200" s="92"/>
      <c r="O2200" s="92"/>
      <c r="P2200" s="92"/>
      <c r="Q2200" s="92"/>
      <c r="R2200" s="92"/>
      <c r="S2200" s="92"/>
      <c r="T2200" s="92"/>
    </row>
    <row r="2201" spans="1:20" s="15" customFormat="1" ht="14.25">
      <c r="A2201" s="14"/>
      <c r="E2201" s="395"/>
      <c r="F2201" s="10"/>
      <c r="G2201" s="10"/>
      <c r="H2201" s="10"/>
      <c r="I2201" s="10"/>
      <c r="J2201" s="62"/>
      <c r="K2201" s="62"/>
      <c r="L2201" s="72"/>
      <c r="M2201" s="92"/>
      <c r="N2201" s="92"/>
      <c r="O2201" s="92"/>
      <c r="P2201" s="92"/>
      <c r="Q2201" s="92"/>
      <c r="R2201" s="92"/>
      <c r="S2201" s="92"/>
      <c r="T2201" s="92"/>
    </row>
    <row r="2202" spans="1:20" s="15" customFormat="1" ht="14.25">
      <c r="A2202" s="14"/>
      <c r="E2202" s="395"/>
      <c r="F2202" s="10"/>
      <c r="G2202" s="10"/>
      <c r="H2202" s="10"/>
      <c r="I2202" s="10"/>
      <c r="J2202" s="62"/>
      <c r="K2202" s="62"/>
      <c r="L2202" s="72"/>
      <c r="M2202" s="92"/>
      <c r="N2202" s="92"/>
      <c r="O2202" s="92"/>
      <c r="P2202" s="92"/>
      <c r="Q2202" s="92"/>
      <c r="R2202" s="92"/>
      <c r="S2202" s="92"/>
      <c r="T2202" s="92"/>
    </row>
    <row r="2203" spans="1:20" s="15" customFormat="1" ht="14.25">
      <c r="A2203" s="14"/>
      <c r="E2203" s="395"/>
      <c r="F2203" s="10"/>
      <c r="G2203" s="10"/>
      <c r="H2203" s="10"/>
      <c r="I2203" s="10"/>
      <c r="J2203" s="62"/>
      <c r="K2203" s="62"/>
      <c r="L2203" s="72"/>
      <c r="M2203" s="92"/>
      <c r="N2203" s="92"/>
      <c r="O2203" s="92"/>
      <c r="P2203" s="92"/>
      <c r="Q2203" s="92"/>
      <c r="R2203" s="92"/>
      <c r="S2203" s="92"/>
      <c r="T2203" s="92"/>
    </row>
    <row r="2204" spans="1:20" s="15" customFormat="1" ht="14.25">
      <c r="A2204" s="14"/>
      <c r="E2204" s="395"/>
      <c r="F2204" s="10"/>
      <c r="G2204" s="10"/>
      <c r="H2204" s="10"/>
      <c r="I2204" s="10"/>
      <c r="J2204" s="62"/>
      <c r="K2204" s="62"/>
      <c r="L2204" s="72"/>
      <c r="M2204" s="92"/>
      <c r="N2204" s="92"/>
      <c r="O2204" s="92"/>
      <c r="P2204" s="92"/>
      <c r="Q2204" s="92"/>
      <c r="R2204" s="92"/>
      <c r="S2204" s="92"/>
      <c r="T2204" s="92"/>
    </row>
    <row r="2205" spans="1:20" s="15" customFormat="1" ht="14.25">
      <c r="A2205" s="14"/>
      <c r="E2205" s="395"/>
      <c r="F2205" s="10"/>
      <c r="G2205" s="10"/>
      <c r="H2205" s="10"/>
      <c r="I2205" s="10"/>
      <c r="J2205" s="62"/>
      <c r="K2205" s="62"/>
      <c r="L2205" s="72"/>
      <c r="M2205" s="92"/>
      <c r="N2205" s="92"/>
      <c r="O2205" s="92"/>
      <c r="P2205" s="92"/>
      <c r="Q2205" s="92"/>
      <c r="R2205" s="92"/>
      <c r="S2205" s="92"/>
      <c r="T2205" s="92"/>
    </row>
    <row r="2206" spans="1:20" s="15" customFormat="1" ht="14.25">
      <c r="A2206" s="14"/>
      <c r="E2206" s="395"/>
      <c r="F2206" s="10"/>
      <c r="G2206" s="10"/>
      <c r="H2206" s="10"/>
      <c r="I2206" s="10"/>
      <c r="J2206" s="62"/>
      <c r="K2206" s="62"/>
      <c r="L2206" s="72"/>
      <c r="M2206" s="92"/>
      <c r="N2206" s="92"/>
      <c r="O2206" s="92"/>
      <c r="P2206" s="92"/>
      <c r="Q2206" s="92"/>
      <c r="R2206" s="92"/>
      <c r="S2206" s="92"/>
      <c r="T2206" s="92"/>
    </row>
    <row r="2207" spans="1:20" s="15" customFormat="1" ht="14.25">
      <c r="A2207" s="14"/>
      <c r="E2207" s="395"/>
      <c r="F2207" s="10"/>
      <c r="G2207" s="10"/>
      <c r="H2207" s="10"/>
      <c r="I2207" s="10"/>
      <c r="J2207" s="62"/>
      <c r="K2207" s="62"/>
      <c r="L2207" s="72"/>
      <c r="M2207" s="92"/>
      <c r="N2207" s="92"/>
      <c r="O2207" s="92"/>
      <c r="P2207" s="92"/>
      <c r="Q2207" s="92"/>
      <c r="R2207" s="92"/>
      <c r="S2207" s="92"/>
      <c r="T2207" s="92"/>
    </row>
    <row r="2208" spans="1:20" s="15" customFormat="1" ht="14.25">
      <c r="A2208" s="14"/>
      <c r="E2208" s="395"/>
      <c r="F2208" s="10"/>
      <c r="G2208" s="10"/>
      <c r="H2208" s="10"/>
      <c r="I2208" s="10"/>
      <c r="J2208" s="62"/>
      <c r="K2208" s="62"/>
      <c r="L2208" s="72"/>
      <c r="M2208" s="92"/>
      <c r="N2208" s="92"/>
      <c r="O2208" s="92"/>
      <c r="P2208" s="92"/>
      <c r="Q2208" s="92"/>
      <c r="R2208" s="92"/>
      <c r="S2208" s="92"/>
      <c r="T2208" s="92"/>
    </row>
    <row r="2209" spans="1:20" s="15" customFormat="1" ht="14.25">
      <c r="A2209" s="14"/>
      <c r="E2209" s="395"/>
      <c r="F2209" s="10"/>
      <c r="G2209" s="10"/>
      <c r="H2209" s="10"/>
      <c r="I2209" s="10"/>
      <c r="J2209" s="62"/>
      <c r="K2209" s="62"/>
      <c r="L2209" s="72"/>
      <c r="M2209" s="92"/>
      <c r="N2209" s="92"/>
      <c r="O2209" s="92"/>
      <c r="P2209" s="92"/>
      <c r="Q2209" s="92"/>
      <c r="R2209" s="92"/>
      <c r="S2209" s="92"/>
      <c r="T2209" s="92"/>
    </row>
    <row r="2210" spans="1:20" s="15" customFormat="1" ht="14.25">
      <c r="A2210" s="14"/>
      <c r="E2210" s="395"/>
      <c r="F2210" s="10"/>
      <c r="G2210" s="10"/>
      <c r="H2210" s="10"/>
      <c r="I2210" s="10"/>
      <c r="J2210" s="62"/>
      <c r="K2210" s="62"/>
      <c r="L2210" s="72"/>
      <c r="M2210" s="92"/>
      <c r="N2210" s="92"/>
      <c r="O2210" s="92"/>
      <c r="P2210" s="92"/>
      <c r="Q2210" s="92"/>
      <c r="R2210" s="92"/>
      <c r="S2210" s="92"/>
      <c r="T2210" s="92"/>
    </row>
    <row r="2211" spans="1:20" s="15" customFormat="1" ht="14.25">
      <c r="A2211" s="14"/>
      <c r="E2211" s="395"/>
      <c r="F2211" s="10"/>
      <c r="G2211" s="10"/>
      <c r="H2211" s="10"/>
      <c r="I2211" s="10"/>
      <c r="J2211" s="62"/>
      <c r="K2211" s="62"/>
      <c r="L2211" s="72"/>
      <c r="M2211" s="92"/>
      <c r="N2211" s="92"/>
      <c r="O2211" s="92"/>
      <c r="P2211" s="92"/>
      <c r="Q2211" s="92"/>
      <c r="R2211" s="92"/>
      <c r="S2211" s="92"/>
      <c r="T2211" s="92"/>
    </row>
    <row r="2212" spans="1:20" s="15" customFormat="1" ht="14.25">
      <c r="A2212" s="14"/>
      <c r="E2212" s="395"/>
      <c r="F2212" s="10"/>
      <c r="G2212" s="10"/>
      <c r="H2212" s="10"/>
      <c r="I2212" s="10"/>
      <c r="J2212" s="62"/>
      <c r="K2212" s="62"/>
      <c r="L2212" s="72"/>
      <c r="M2212" s="92"/>
      <c r="N2212" s="92"/>
      <c r="O2212" s="92"/>
      <c r="P2212" s="92"/>
      <c r="Q2212" s="92"/>
      <c r="R2212" s="92"/>
      <c r="S2212" s="92"/>
      <c r="T2212" s="92"/>
    </row>
    <row r="2213" spans="1:20" s="15" customFormat="1" ht="14.25">
      <c r="A2213" s="14"/>
      <c r="E2213" s="395"/>
      <c r="F2213" s="10"/>
      <c r="G2213" s="10"/>
      <c r="H2213" s="10"/>
      <c r="I2213" s="10"/>
      <c r="J2213" s="62"/>
      <c r="K2213" s="62"/>
      <c r="L2213" s="72"/>
      <c r="M2213" s="92"/>
      <c r="N2213" s="92"/>
      <c r="O2213" s="92"/>
      <c r="P2213" s="92"/>
      <c r="Q2213" s="92"/>
      <c r="R2213" s="92"/>
      <c r="S2213" s="92"/>
      <c r="T2213" s="92"/>
    </row>
    <row r="2214" spans="1:20" s="15" customFormat="1" ht="14.25">
      <c r="A2214" s="14"/>
      <c r="E2214" s="395"/>
      <c r="F2214" s="10"/>
      <c r="G2214" s="10"/>
      <c r="H2214" s="10"/>
      <c r="I2214" s="10"/>
      <c r="J2214" s="62"/>
      <c r="K2214" s="62"/>
      <c r="L2214" s="72"/>
      <c r="M2214" s="92"/>
      <c r="N2214" s="92"/>
      <c r="O2214" s="92"/>
      <c r="P2214" s="92"/>
      <c r="Q2214" s="92"/>
      <c r="R2214" s="92"/>
      <c r="S2214" s="92"/>
      <c r="T2214" s="92"/>
    </row>
    <row r="2215" spans="1:20" s="15" customFormat="1" ht="14.25">
      <c r="A2215" s="14"/>
      <c r="E2215" s="395"/>
      <c r="F2215" s="10"/>
      <c r="G2215" s="10"/>
      <c r="H2215" s="10"/>
      <c r="I2215" s="10"/>
      <c r="J2215" s="62"/>
      <c r="K2215" s="62"/>
      <c r="L2215" s="72"/>
      <c r="M2215" s="92"/>
      <c r="N2215" s="92"/>
      <c r="O2215" s="92"/>
      <c r="P2215" s="92"/>
      <c r="Q2215" s="92"/>
      <c r="R2215" s="92"/>
      <c r="S2215" s="92"/>
      <c r="T2215" s="92"/>
    </row>
    <row r="2216" spans="1:20" s="15" customFormat="1" ht="14.25">
      <c r="A2216" s="14"/>
      <c r="E2216" s="395"/>
      <c r="F2216" s="10"/>
      <c r="G2216" s="10"/>
      <c r="H2216" s="10"/>
      <c r="I2216" s="10"/>
      <c r="J2216" s="62"/>
      <c r="K2216" s="62"/>
      <c r="L2216" s="72"/>
      <c r="M2216" s="92"/>
      <c r="N2216" s="92"/>
      <c r="O2216" s="92"/>
      <c r="P2216" s="92"/>
      <c r="Q2216" s="92"/>
      <c r="R2216" s="92"/>
      <c r="S2216" s="92"/>
      <c r="T2216" s="92"/>
    </row>
    <row r="2217" spans="1:20" s="15" customFormat="1" ht="14.25">
      <c r="A2217" s="14"/>
      <c r="E2217" s="395"/>
      <c r="F2217" s="10"/>
      <c r="G2217" s="10"/>
      <c r="H2217" s="10"/>
      <c r="I2217" s="10"/>
      <c r="J2217" s="62"/>
      <c r="K2217" s="62"/>
      <c r="L2217" s="72"/>
      <c r="M2217" s="92"/>
      <c r="N2217" s="92"/>
      <c r="O2217" s="92"/>
      <c r="P2217" s="92"/>
      <c r="Q2217" s="92"/>
      <c r="R2217" s="92"/>
      <c r="S2217" s="92"/>
      <c r="T2217" s="92"/>
    </row>
    <row r="2218" spans="1:20" s="15" customFormat="1" ht="14.25">
      <c r="A2218" s="14"/>
      <c r="E2218" s="395"/>
      <c r="F2218" s="10"/>
      <c r="G2218" s="10"/>
      <c r="H2218" s="10"/>
      <c r="I2218" s="10"/>
      <c r="J2218" s="62"/>
      <c r="K2218" s="62"/>
      <c r="L2218" s="72"/>
      <c r="M2218" s="92"/>
      <c r="N2218" s="92"/>
      <c r="O2218" s="92"/>
      <c r="P2218" s="92"/>
      <c r="Q2218" s="92"/>
      <c r="R2218" s="92"/>
      <c r="S2218" s="92"/>
      <c r="T2218" s="92"/>
    </row>
    <row r="2219" spans="1:20" s="15" customFormat="1" ht="14.25">
      <c r="A2219" s="14"/>
      <c r="E2219" s="395"/>
      <c r="F2219" s="10"/>
      <c r="G2219" s="10"/>
      <c r="H2219" s="10"/>
      <c r="I2219" s="10"/>
      <c r="J2219" s="62"/>
      <c r="K2219" s="62"/>
      <c r="L2219" s="72"/>
      <c r="M2219" s="92"/>
      <c r="N2219" s="92"/>
      <c r="O2219" s="92"/>
      <c r="P2219" s="92"/>
      <c r="Q2219" s="92"/>
      <c r="R2219" s="92"/>
      <c r="S2219" s="92"/>
      <c r="T2219" s="92"/>
    </row>
    <row r="2220" spans="1:20" s="15" customFormat="1" ht="14.25">
      <c r="A2220" s="14"/>
      <c r="E2220" s="395"/>
      <c r="F2220" s="10"/>
      <c r="G2220" s="10"/>
      <c r="H2220" s="10"/>
      <c r="I2220" s="10"/>
      <c r="J2220" s="62"/>
      <c r="K2220" s="62"/>
      <c r="L2220" s="72"/>
      <c r="M2220" s="92"/>
      <c r="N2220" s="92"/>
      <c r="O2220" s="92"/>
      <c r="P2220" s="92"/>
      <c r="Q2220" s="92"/>
      <c r="R2220" s="92"/>
      <c r="S2220" s="92"/>
      <c r="T2220" s="92"/>
    </row>
    <row r="2221" spans="1:20" s="15" customFormat="1" ht="14.25">
      <c r="A2221" s="14"/>
      <c r="E2221" s="395"/>
      <c r="F2221" s="10"/>
      <c r="G2221" s="10"/>
      <c r="H2221" s="10"/>
      <c r="I2221" s="10"/>
      <c r="J2221" s="62"/>
      <c r="K2221" s="62"/>
      <c r="L2221" s="72"/>
      <c r="M2221" s="92"/>
      <c r="N2221" s="92"/>
      <c r="O2221" s="92"/>
      <c r="P2221" s="92"/>
      <c r="Q2221" s="92"/>
      <c r="R2221" s="92"/>
      <c r="S2221" s="92"/>
      <c r="T2221" s="92"/>
    </row>
    <row r="2222" spans="1:20" s="15" customFormat="1" ht="14.25">
      <c r="A2222" s="14"/>
      <c r="E2222" s="395"/>
      <c r="F2222" s="10"/>
      <c r="G2222" s="10"/>
      <c r="H2222" s="10"/>
      <c r="I2222" s="10"/>
      <c r="J2222" s="62"/>
      <c r="K2222" s="62"/>
      <c r="L2222" s="72"/>
      <c r="M2222" s="92"/>
      <c r="N2222" s="92"/>
      <c r="O2222" s="92"/>
      <c r="P2222" s="92"/>
      <c r="Q2222" s="92"/>
      <c r="R2222" s="92"/>
      <c r="S2222" s="92"/>
      <c r="T2222" s="92"/>
    </row>
    <row r="2223" spans="1:20" s="15" customFormat="1" ht="14.25">
      <c r="A2223" s="14"/>
      <c r="E2223" s="395"/>
      <c r="F2223" s="10"/>
      <c r="G2223" s="10"/>
      <c r="H2223" s="10"/>
      <c r="I2223" s="10"/>
      <c r="J2223" s="62"/>
      <c r="K2223" s="62"/>
      <c r="L2223" s="72"/>
      <c r="M2223" s="92"/>
      <c r="N2223" s="92"/>
      <c r="O2223" s="92"/>
      <c r="P2223" s="92"/>
      <c r="Q2223" s="92"/>
      <c r="R2223" s="92"/>
      <c r="S2223" s="92"/>
      <c r="T2223" s="92"/>
    </row>
    <row r="2224" spans="1:20" s="15" customFormat="1" ht="14.25">
      <c r="A2224" s="14"/>
      <c r="E2224" s="395"/>
      <c r="F2224" s="10"/>
      <c r="G2224" s="10"/>
      <c r="H2224" s="10"/>
      <c r="I2224" s="10"/>
      <c r="J2224" s="62"/>
      <c r="K2224" s="62"/>
      <c r="L2224" s="72"/>
      <c r="M2224" s="92"/>
      <c r="N2224" s="92"/>
      <c r="O2224" s="92"/>
      <c r="P2224" s="92"/>
      <c r="Q2224" s="92"/>
      <c r="R2224" s="92"/>
      <c r="S2224" s="92"/>
      <c r="T2224" s="92"/>
    </row>
    <row r="2225" spans="1:20" s="15" customFormat="1" ht="14.25">
      <c r="A2225" s="14"/>
      <c r="E2225" s="395"/>
      <c r="F2225" s="10"/>
      <c r="G2225" s="10"/>
      <c r="H2225" s="10"/>
      <c r="I2225" s="10"/>
      <c r="J2225" s="62"/>
      <c r="K2225" s="62"/>
      <c r="L2225" s="72"/>
      <c r="M2225" s="92"/>
      <c r="N2225" s="92"/>
      <c r="O2225" s="92"/>
      <c r="P2225" s="92"/>
      <c r="Q2225" s="92"/>
      <c r="R2225" s="92"/>
      <c r="S2225" s="92"/>
      <c r="T2225" s="92"/>
    </row>
    <row r="2226" spans="1:20" s="15" customFormat="1" ht="14.25">
      <c r="A2226" s="14"/>
      <c r="E2226" s="395"/>
      <c r="F2226" s="10"/>
      <c r="G2226" s="10"/>
      <c r="H2226" s="10"/>
      <c r="I2226" s="10"/>
      <c r="J2226" s="62"/>
      <c r="K2226" s="62"/>
      <c r="L2226" s="72"/>
      <c r="M2226" s="92"/>
      <c r="N2226" s="92"/>
      <c r="O2226" s="92"/>
      <c r="P2226" s="92"/>
      <c r="Q2226" s="92"/>
      <c r="R2226" s="92"/>
      <c r="S2226" s="92"/>
      <c r="T2226" s="92"/>
    </row>
    <row r="2227" spans="1:20" s="15" customFormat="1" ht="14.25">
      <c r="A2227" s="14"/>
      <c r="E2227" s="395"/>
      <c r="F2227" s="10"/>
      <c r="G2227" s="10"/>
      <c r="H2227" s="10"/>
      <c r="I2227" s="10"/>
      <c r="J2227" s="62"/>
      <c r="K2227" s="62"/>
      <c r="L2227" s="72"/>
      <c r="M2227" s="92"/>
      <c r="N2227" s="92"/>
      <c r="O2227" s="92"/>
      <c r="P2227" s="92"/>
      <c r="Q2227" s="92"/>
      <c r="R2227" s="92"/>
      <c r="S2227" s="92"/>
      <c r="T2227" s="92"/>
    </row>
    <row r="2228" spans="1:20" s="15" customFormat="1" ht="14.25">
      <c r="A2228" s="14"/>
      <c r="E2228" s="395"/>
      <c r="F2228" s="10"/>
      <c r="G2228" s="10"/>
      <c r="H2228" s="10"/>
      <c r="I2228" s="10"/>
      <c r="J2228" s="62"/>
      <c r="K2228" s="62"/>
      <c r="L2228" s="72"/>
      <c r="M2228" s="92"/>
      <c r="N2228" s="92"/>
      <c r="O2228" s="92"/>
      <c r="P2228" s="92"/>
      <c r="Q2228" s="92"/>
      <c r="R2228" s="92"/>
      <c r="S2228" s="92"/>
      <c r="T2228" s="92"/>
    </row>
    <row r="2229" spans="1:20" s="15" customFormat="1" ht="14.25">
      <c r="A2229" s="14"/>
      <c r="E2229" s="395"/>
      <c r="F2229" s="10"/>
      <c r="G2229" s="10"/>
      <c r="H2229" s="10"/>
      <c r="I2229" s="10"/>
      <c r="J2229" s="62"/>
      <c r="K2229" s="62"/>
      <c r="L2229" s="72"/>
      <c r="M2229" s="92"/>
      <c r="N2229" s="92"/>
      <c r="O2229" s="92"/>
      <c r="P2229" s="92"/>
      <c r="Q2229" s="92"/>
      <c r="R2229" s="92"/>
      <c r="S2229" s="92"/>
      <c r="T2229" s="92"/>
    </row>
    <row r="2230" spans="1:20" s="15" customFormat="1" ht="14.25">
      <c r="A2230" s="14"/>
      <c r="E2230" s="395"/>
      <c r="F2230" s="10"/>
      <c r="G2230" s="10"/>
      <c r="H2230" s="10"/>
      <c r="I2230" s="10"/>
      <c r="J2230" s="62"/>
      <c r="K2230" s="62"/>
      <c r="L2230" s="72"/>
      <c r="M2230" s="92"/>
      <c r="N2230" s="92"/>
      <c r="O2230" s="92"/>
      <c r="P2230" s="92"/>
      <c r="Q2230" s="92"/>
      <c r="R2230" s="92"/>
      <c r="S2230" s="92"/>
      <c r="T2230" s="92"/>
    </row>
    <row r="2231" spans="1:20" s="15" customFormat="1" ht="14.25">
      <c r="A2231" s="14"/>
      <c r="E2231" s="395"/>
      <c r="F2231" s="10"/>
      <c r="G2231" s="10"/>
      <c r="H2231" s="10"/>
      <c r="I2231" s="10"/>
      <c r="J2231" s="62"/>
      <c r="K2231" s="62"/>
      <c r="L2231" s="72"/>
      <c r="M2231" s="92"/>
      <c r="N2231" s="92"/>
      <c r="O2231" s="92"/>
      <c r="P2231" s="92"/>
      <c r="Q2231" s="92"/>
      <c r="R2231" s="92"/>
      <c r="S2231" s="92"/>
      <c r="T2231" s="92"/>
    </row>
    <row r="2232" spans="1:20" s="15" customFormat="1" ht="14.25">
      <c r="A2232" s="14"/>
      <c r="E2232" s="395"/>
      <c r="F2232" s="10"/>
      <c r="G2232" s="10"/>
      <c r="H2232" s="10"/>
      <c r="I2232" s="10"/>
      <c r="J2232" s="62"/>
      <c r="K2232" s="62"/>
      <c r="L2232" s="72"/>
      <c r="M2232" s="92"/>
      <c r="N2232" s="92"/>
      <c r="O2232" s="92"/>
      <c r="P2232" s="92"/>
      <c r="Q2232" s="92"/>
      <c r="R2232" s="92"/>
      <c r="S2232" s="92"/>
      <c r="T2232" s="92"/>
    </row>
    <row r="2233" spans="1:20" s="15" customFormat="1" ht="14.25">
      <c r="A2233" s="14"/>
      <c r="E2233" s="395"/>
      <c r="F2233" s="10"/>
      <c r="G2233" s="10"/>
      <c r="H2233" s="10"/>
      <c r="I2233" s="10"/>
      <c r="J2233" s="62"/>
      <c r="K2233" s="62"/>
      <c r="L2233" s="72"/>
      <c r="M2233" s="92"/>
      <c r="N2233" s="92"/>
      <c r="O2233" s="92"/>
      <c r="P2233" s="92"/>
      <c r="Q2233" s="92"/>
      <c r="R2233" s="92"/>
      <c r="S2233" s="92"/>
      <c r="T2233" s="92"/>
    </row>
    <row r="2234" spans="1:20" s="15" customFormat="1" ht="14.25">
      <c r="A2234" s="14"/>
      <c r="E2234" s="395"/>
      <c r="F2234" s="10"/>
      <c r="G2234" s="10"/>
      <c r="H2234" s="10"/>
      <c r="I2234" s="10"/>
      <c r="J2234" s="62"/>
      <c r="K2234" s="62"/>
      <c r="L2234" s="72"/>
      <c r="M2234" s="92"/>
      <c r="N2234" s="92"/>
      <c r="O2234" s="92"/>
      <c r="P2234" s="92"/>
      <c r="Q2234" s="92"/>
      <c r="R2234" s="92"/>
      <c r="S2234" s="92"/>
      <c r="T2234" s="92"/>
    </row>
    <row r="2235" spans="1:20" s="15" customFormat="1" ht="14.25">
      <c r="A2235" s="14"/>
      <c r="E2235" s="395"/>
      <c r="F2235" s="10"/>
      <c r="G2235" s="10"/>
      <c r="H2235" s="10"/>
      <c r="I2235" s="10"/>
      <c r="J2235" s="62"/>
      <c r="K2235" s="62"/>
      <c r="L2235" s="72"/>
      <c r="M2235" s="92"/>
      <c r="N2235" s="92"/>
      <c r="O2235" s="92"/>
      <c r="P2235" s="92"/>
      <c r="Q2235" s="92"/>
      <c r="R2235" s="92"/>
      <c r="S2235" s="92"/>
      <c r="T2235" s="92"/>
    </row>
    <row r="2236" spans="1:20" s="15" customFormat="1" ht="14.25">
      <c r="A2236" s="14"/>
      <c r="E2236" s="395"/>
      <c r="F2236" s="10"/>
      <c r="G2236" s="10"/>
      <c r="H2236" s="10"/>
      <c r="I2236" s="10"/>
      <c r="J2236" s="62"/>
      <c r="K2236" s="62"/>
      <c r="L2236" s="72"/>
      <c r="M2236" s="92"/>
      <c r="N2236" s="92"/>
      <c r="O2236" s="92"/>
      <c r="P2236" s="92"/>
      <c r="Q2236" s="92"/>
      <c r="R2236" s="92"/>
      <c r="S2236" s="92"/>
      <c r="T2236" s="92"/>
    </row>
    <row r="2237" spans="1:20" s="15" customFormat="1" ht="14.25">
      <c r="A2237" s="14"/>
      <c r="E2237" s="395"/>
      <c r="F2237" s="10"/>
      <c r="G2237" s="10"/>
      <c r="H2237" s="10"/>
      <c r="I2237" s="10"/>
      <c r="J2237" s="62"/>
      <c r="K2237" s="62"/>
      <c r="L2237" s="72"/>
      <c r="M2237" s="92"/>
      <c r="N2237" s="92"/>
      <c r="O2237" s="92"/>
      <c r="P2237" s="92"/>
      <c r="Q2237" s="92"/>
      <c r="R2237" s="92"/>
      <c r="S2237" s="92"/>
      <c r="T2237" s="92"/>
    </row>
    <row r="2238" spans="1:20" s="15" customFormat="1" ht="14.25">
      <c r="A2238" s="14"/>
      <c r="E2238" s="395"/>
      <c r="F2238" s="10"/>
      <c r="G2238" s="10"/>
      <c r="H2238" s="10"/>
      <c r="I2238" s="10"/>
      <c r="J2238" s="62"/>
      <c r="K2238" s="62"/>
      <c r="L2238" s="72"/>
      <c r="M2238" s="92"/>
      <c r="N2238" s="92"/>
      <c r="O2238" s="92"/>
      <c r="P2238" s="92"/>
      <c r="Q2238" s="92"/>
      <c r="R2238" s="92"/>
      <c r="S2238" s="92"/>
      <c r="T2238" s="92"/>
    </row>
    <row r="2239" spans="1:20" s="15" customFormat="1" ht="14.25">
      <c r="A2239" s="14"/>
      <c r="E2239" s="395"/>
      <c r="F2239" s="10"/>
      <c r="G2239" s="10"/>
      <c r="H2239" s="10"/>
      <c r="I2239" s="10"/>
      <c r="J2239" s="62"/>
      <c r="K2239" s="62"/>
      <c r="L2239" s="72"/>
      <c r="M2239" s="92"/>
      <c r="N2239" s="92"/>
      <c r="O2239" s="92"/>
      <c r="P2239" s="92"/>
      <c r="Q2239" s="92"/>
      <c r="R2239" s="92"/>
      <c r="S2239" s="92"/>
      <c r="T2239" s="92"/>
    </row>
    <row r="2240" spans="1:20" s="15" customFormat="1" ht="14.25">
      <c r="A2240" s="14"/>
      <c r="E2240" s="395"/>
      <c r="F2240" s="10"/>
      <c r="G2240" s="10"/>
      <c r="H2240" s="10"/>
      <c r="I2240" s="10"/>
      <c r="J2240" s="62"/>
      <c r="K2240" s="62"/>
      <c r="L2240" s="72"/>
      <c r="M2240" s="92"/>
      <c r="N2240" s="92"/>
      <c r="O2240" s="92"/>
      <c r="P2240" s="92"/>
      <c r="Q2240" s="92"/>
      <c r="R2240" s="92"/>
      <c r="S2240" s="92"/>
      <c r="T2240" s="92"/>
    </row>
    <row r="2241" spans="1:20" s="15" customFormat="1" ht="14.25">
      <c r="A2241" s="14"/>
      <c r="E2241" s="395"/>
      <c r="F2241" s="10"/>
      <c r="G2241" s="10"/>
      <c r="H2241" s="10"/>
      <c r="I2241" s="10"/>
      <c r="J2241" s="62"/>
      <c r="K2241" s="62"/>
      <c r="L2241" s="72"/>
      <c r="M2241" s="92"/>
      <c r="N2241" s="92"/>
      <c r="O2241" s="92"/>
      <c r="P2241" s="92"/>
      <c r="Q2241" s="92"/>
      <c r="R2241" s="92"/>
      <c r="S2241" s="92"/>
      <c r="T2241" s="92"/>
    </row>
    <row r="2242" spans="1:20" s="15" customFormat="1" ht="14.25">
      <c r="A2242" s="14"/>
      <c r="E2242" s="395"/>
      <c r="F2242" s="10"/>
      <c r="G2242" s="10"/>
      <c r="H2242" s="10"/>
      <c r="I2242" s="10"/>
      <c r="J2242" s="62"/>
      <c r="K2242" s="62"/>
      <c r="L2242" s="72"/>
      <c r="M2242" s="92"/>
      <c r="N2242" s="92"/>
      <c r="O2242" s="92"/>
      <c r="P2242" s="92"/>
      <c r="Q2242" s="92"/>
      <c r="R2242" s="92"/>
      <c r="S2242" s="92"/>
      <c r="T2242" s="92"/>
    </row>
    <row r="2243" spans="1:20" s="15" customFormat="1" ht="14.25">
      <c r="A2243" s="14"/>
      <c r="E2243" s="395"/>
      <c r="F2243" s="10"/>
      <c r="G2243" s="10"/>
      <c r="H2243" s="10"/>
      <c r="I2243" s="10"/>
      <c r="J2243" s="62"/>
      <c r="K2243" s="62"/>
      <c r="L2243" s="72"/>
      <c r="M2243" s="92"/>
      <c r="N2243" s="92"/>
      <c r="O2243" s="92"/>
      <c r="P2243" s="92"/>
      <c r="Q2243" s="92"/>
      <c r="R2243" s="92"/>
      <c r="S2243" s="92"/>
      <c r="T2243" s="92"/>
    </row>
    <row r="2244" spans="1:20" s="15" customFormat="1" ht="14.25">
      <c r="A2244" s="14"/>
      <c r="E2244" s="395"/>
      <c r="F2244" s="10"/>
      <c r="G2244" s="10"/>
      <c r="H2244" s="10"/>
      <c r="I2244" s="10"/>
      <c r="J2244" s="62"/>
      <c r="K2244" s="62"/>
      <c r="L2244" s="72"/>
      <c r="M2244" s="92"/>
      <c r="N2244" s="92"/>
      <c r="O2244" s="92"/>
      <c r="P2244" s="92"/>
      <c r="Q2244" s="92"/>
      <c r="R2244" s="92"/>
      <c r="S2244" s="92"/>
      <c r="T2244" s="92"/>
    </row>
    <row r="2245" spans="1:20" s="15" customFormat="1" ht="14.25">
      <c r="A2245" s="14"/>
      <c r="E2245" s="395"/>
      <c r="F2245" s="10"/>
      <c r="G2245" s="10"/>
      <c r="H2245" s="10"/>
      <c r="I2245" s="10"/>
      <c r="J2245" s="62"/>
      <c r="K2245" s="62"/>
      <c r="L2245" s="72"/>
      <c r="M2245" s="92"/>
      <c r="N2245" s="92"/>
      <c r="O2245" s="92"/>
      <c r="P2245" s="92"/>
      <c r="Q2245" s="92"/>
      <c r="R2245" s="92"/>
      <c r="S2245" s="92"/>
      <c r="T2245" s="92"/>
    </row>
    <row r="2246" spans="1:20" s="15" customFormat="1" ht="14.25">
      <c r="A2246" s="14"/>
      <c r="E2246" s="395"/>
      <c r="F2246" s="10"/>
      <c r="G2246" s="10"/>
      <c r="H2246" s="10"/>
      <c r="I2246" s="10"/>
      <c r="J2246" s="62"/>
      <c r="K2246" s="62"/>
      <c r="L2246" s="72"/>
      <c r="M2246" s="92"/>
      <c r="N2246" s="92"/>
      <c r="O2246" s="92"/>
      <c r="P2246" s="92"/>
      <c r="Q2246" s="92"/>
      <c r="R2246" s="92"/>
      <c r="S2246" s="92"/>
      <c r="T2246" s="92"/>
    </row>
    <row r="2247" spans="1:20" s="15" customFormat="1" ht="14.25">
      <c r="A2247" s="14"/>
      <c r="E2247" s="395"/>
      <c r="F2247" s="10"/>
      <c r="G2247" s="10"/>
      <c r="H2247" s="10"/>
      <c r="I2247" s="10"/>
      <c r="J2247" s="62"/>
      <c r="K2247" s="62"/>
      <c r="L2247" s="72"/>
      <c r="M2247" s="92"/>
      <c r="N2247" s="92"/>
      <c r="O2247" s="92"/>
      <c r="P2247" s="92"/>
      <c r="Q2247" s="92"/>
      <c r="R2247" s="92"/>
      <c r="S2247" s="92"/>
      <c r="T2247" s="92"/>
    </row>
    <row r="2248" spans="1:20" s="15" customFormat="1" ht="14.25">
      <c r="A2248" s="14"/>
      <c r="E2248" s="395"/>
      <c r="F2248" s="10"/>
      <c r="G2248" s="10"/>
      <c r="H2248" s="10"/>
      <c r="I2248" s="10"/>
      <c r="J2248" s="62"/>
      <c r="K2248" s="62"/>
      <c r="L2248" s="72"/>
      <c r="M2248" s="92"/>
      <c r="N2248" s="92"/>
      <c r="O2248" s="92"/>
      <c r="P2248" s="92"/>
      <c r="Q2248" s="92"/>
      <c r="R2248" s="92"/>
      <c r="S2248" s="92"/>
      <c r="T2248" s="92"/>
    </row>
    <row r="2249" spans="1:20" s="15" customFormat="1" ht="14.25">
      <c r="A2249" s="14"/>
      <c r="E2249" s="395"/>
      <c r="F2249" s="10"/>
      <c r="G2249" s="10"/>
      <c r="H2249" s="10"/>
      <c r="I2249" s="10"/>
      <c r="J2249" s="62"/>
      <c r="K2249" s="62"/>
      <c r="L2249" s="72"/>
      <c r="M2249" s="92"/>
      <c r="N2249" s="92"/>
      <c r="O2249" s="92"/>
      <c r="P2249" s="92"/>
      <c r="Q2249" s="92"/>
      <c r="R2249" s="92"/>
      <c r="S2249" s="92"/>
      <c r="T2249" s="92"/>
    </row>
    <row r="2250" spans="1:20" s="15" customFormat="1" ht="14.25">
      <c r="A2250" s="14"/>
      <c r="E2250" s="395"/>
      <c r="F2250" s="10"/>
      <c r="G2250" s="10"/>
      <c r="H2250" s="10"/>
      <c r="I2250" s="10"/>
      <c r="J2250" s="62"/>
      <c r="K2250" s="62"/>
      <c r="L2250" s="72"/>
      <c r="M2250" s="92"/>
      <c r="N2250" s="92"/>
      <c r="O2250" s="92"/>
      <c r="P2250" s="92"/>
      <c r="Q2250" s="92"/>
      <c r="R2250" s="92"/>
      <c r="S2250" s="92"/>
      <c r="T2250" s="92"/>
    </row>
    <row r="2251" spans="1:20" s="15" customFormat="1" ht="14.25">
      <c r="A2251" s="14"/>
      <c r="E2251" s="395"/>
      <c r="F2251" s="10"/>
      <c r="G2251" s="10"/>
      <c r="H2251" s="10"/>
      <c r="I2251" s="10"/>
      <c r="J2251" s="62"/>
      <c r="K2251" s="62"/>
      <c r="L2251" s="72"/>
      <c r="M2251" s="92"/>
      <c r="N2251" s="92"/>
      <c r="O2251" s="92"/>
      <c r="P2251" s="92"/>
      <c r="Q2251" s="92"/>
      <c r="R2251" s="92"/>
      <c r="S2251" s="92"/>
      <c r="T2251" s="92"/>
    </row>
    <row r="2252" spans="1:20" s="15" customFormat="1" ht="14.25">
      <c r="A2252" s="14"/>
      <c r="E2252" s="395"/>
      <c r="F2252" s="10"/>
      <c r="G2252" s="10"/>
      <c r="H2252" s="10"/>
      <c r="I2252" s="10"/>
      <c r="J2252" s="62"/>
      <c r="K2252" s="62"/>
      <c r="L2252" s="72"/>
      <c r="M2252" s="92"/>
      <c r="N2252" s="92"/>
      <c r="O2252" s="92"/>
      <c r="P2252" s="92"/>
      <c r="Q2252" s="92"/>
      <c r="R2252" s="92"/>
      <c r="S2252" s="92"/>
      <c r="T2252" s="92"/>
    </row>
    <row r="2253" spans="1:20" s="15" customFormat="1" ht="14.25">
      <c r="A2253" s="14"/>
      <c r="E2253" s="395"/>
      <c r="F2253" s="10"/>
      <c r="G2253" s="10"/>
      <c r="H2253" s="10"/>
      <c r="I2253" s="10"/>
      <c r="J2253" s="62"/>
      <c r="K2253" s="62"/>
      <c r="L2253" s="72"/>
      <c r="M2253" s="92"/>
      <c r="N2253" s="92"/>
      <c r="O2253" s="92"/>
      <c r="P2253" s="92"/>
      <c r="Q2253" s="92"/>
      <c r="R2253" s="92"/>
      <c r="S2253" s="92"/>
      <c r="T2253" s="92"/>
    </row>
    <row r="2254" spans="1:20" s="15" customFormat="1" ht="14.25">
      <c r="A2254" s="14"/>
      <c r="E2254" s="395"/>
      <c r="F2254" s="10"/>
      <c r="G2254" s="10"/>
      <c r="H2254" s="10"/>
      <c r="I2254" s="10"/>
      <c r="J2254" s="62"/>
      <c r="K2254" s="62"/>
      <c r="L2254" s="72"/>
      <c r="M2254" s="92"/>
      <c r="N2254" s="92"/>
      <c r="O2254" s="92"/>
      <c r="P2254" s="92"/>
      <c r="Q2254" s="92"/>
      <c r="R2254" s="92"/>
      <c r="S2254" s="92"/>
      <c r="T2254" s="92"/>
    </row>
    <row r="2255" spans="1:20" s="15" customFormat="1" ht="14.25">
      <c r="A2255" s="14"/>
      <c r="E2255" s="395"/>
      <c r="F2255" s="10"/>
      <c r="G2255" s="10"/>
      <c r="H2255" s="10"/>
      <c r="I2255" s="10"/>
      <c r="J2255" s="62"/>
      <c r="K2255" s="62"/>
      <c r="L2255" s="72"/>
      <c r="M2255" s="92"/>
      <c r="N2255" s="92"/>
      <c r="O2255" s="92"/>
      <c r="P2255" s="92"/>
      <c r="Q2255" s="92"/>
      <c r="R2255" s="92"/>
      <c r="S2255" s="92"/>
      <c r="T2255" s="92"/>
    </row>
    <row r="2256" spans="1:20" s="15" customFormat="1" ht="14.25">
      <c r="A2256" s="14"/>
      <c r="E2256" s="395"/>
      <c r="F2256" s="10"/>
      <c r="G2256" s="10"/>
      <c r="H2256" s="10"/>
      <c r="I2256" s="10"/>
      <c r="J2256" s="62"/>
      <c r="K2256" s="62"/>
      <c r="L2256" s="72"/>
      <c r="M2256" s="92"/>
      <c r="N2256" s="92"/>
      <c r="O2256" s="92"/>
      <c r="P2256" s="92"/>
      <c r="Q2256" s="92"/>
      <c r="R2256" s="92"/>
      <c r="S2256" s="92"/>
      <c r="T2256" s="92"/>
    </row>
    <row r="2257" spans="1:20" s="15" customFormat="1" ht="14.25">
      <c r="A2257" s="14"/>
      <c r="E2257" s="395"/>
      <c r="F2257" s="10"/>
      <c r="G2257" s="10"/>
      <c r="H2257" s="10"/>
      <c r="I2257" s="10"/>
      <c r="J2257" s="62"/>
      <c r="K2257" s="62"/>
      <c r="L2257" s="72"/>
      <c r="M2257" s="92"/>
      <c r="N2257" s="92"/>
      <c r="O2257" s="92"/>
      <c r="P2257" s="92"/>
      <c r="Q2257" s="92"/>
      <c r="R2257" s="92"/>
      <c r="S2257" s="92"/>
      <c r="T2257" s="92"/>
    </row>
    <row r="2258" spans="1:20" s="15" customFormat="1" ht="14.25">
      <c r="A2258" s="14"/>
      <c r="E2258" s="395"/>
      <c r="F2258" s="10"/>
      <c r="G2258" s="10"/>
      <c r="H2258" s="10"/>
      <c r="I2258" s="10"/>
      <c r="J2258" s="62"/>
      <c r="K2258" s="62"/>
      <c r="L2258" s="72"/>
      <c r="M2258" s="92"/>
      <c r="N2258" s="92"/>
      <c r="O2258" s="92"/>
      <c r="P2258" s="92"/>
      <c r="Q2258" s="92"/>
      <c r="R2258" s="92"/>
      <c r="S2258" s="92"/>
      <c r="T2258" s="92"/>
    </row>
    <row r="2259" spans="1:20" s="15" customFormat="1" ht="14.25">
      <c r="A2259" s="14"/>
      <c r="E2259" s="395"/>
      <c r="F2259" s="10"/>
      <c r="G2259" s="10"/>
      <c r="H2259" s="10"/>
      <c r="I2259" s="10"/>
      <c r="J2259" s="62"/>
      <c r="K2259" s="62"/>
      <c r="L2259" s="72"/>
      <c r="M2259" s="92"/>
      <c r="N2259" s="92"/>
      <c r="O2259" s="92"/>
      <c r="P2259" s="92"/>
      <c r="Q2259" s="92"/>
      <c r="R2259" s="92"/>
      <c r="S2259" s="92"/>
      <c r="T2259" s="92"/>
    </row>
    <row r="2260" spans="1:20" s="15" customFormat="1" ht="14.25">
      <c r="A2260" s="14"/>
      <c r="E2260" s="395"/>
      <c r="F2260" s="10"/>
      <c r="G2260" s="10"/>
      <c r="H2260" s="10"/>
      <c r="I2260" s="10"/>
      <c r="J2260" s="62"/>
      <c r="K2260" s="62"/>
      <c r="L2260" s="72"/>
      <c r="M2260" s="92"/>
      <c r="N2260" s="92"/>
      <c r="O2260" s="92"/>
      <c r="P2260" s="92"/>
      <c r="Q2260" s="92"/>
      <c r="R2260" s="92"/>
      <c r="S2260" s="92"/>
      <c r="T2260" s="92"/>
    </row>
    <row r="2261" spans="1:20" s="15" customFormat="1" ht="14.25">
      <c r="A2261" s="14"/>
      <c r="E2261" s="395"/>
      <c r="F2261" s="10"/>
      <c r="G2261" s="10"/>
      <c r="H2261" s="10"/>
      <c r="I2261" s="10"/>
      <c r="J2261" s="62"/>
      <c r="K2261" s="62"/>
      <c r="L2261" s="72"/>
      <c r="M2261" s="92"/>
      <c r="N2261" s="92"/>
      <c r="O2261" s="92"/>
      <c r="P2261" s="92"/>
      <c r="Q2261" s="92"/>
      <c r="R2261" s="92"/>
      <c r="S2261" s="92"/>
      <c r="T2261" s="92"/>
    </row>
    <row r="2262" spans="1:20" s="15" customFormat="1" ht="14.25">
      <c r="A2262" s="14"/>
      <c r="E2262" s="395"/>
      <c r="F2262" s="10"/>
      <c r="G2262" s="10"/>
      <c r="H2262" s="10"/>
      <c r="I2262" s="10"/>
      <c r="J2262" s="62"/>
      <c r="K2262" s="62"/>
      <c r="L2262" s="72"/>
      <c r="M2262" s="92"/>
      <c r="N2262" s="92"/>
      <c r="O2262" s="92"/>
      <c r="P2262" s="92"/>
      <c r="Q2262" s="92"/>
      <c r="R2262" s="92"/>
      <c r="S2262" s="92"/>
      <c r="T2262" s="92"/>
    </row>
    <row r="2263" spans="1:20" s="15" customFormat="1" ht="14.25">
      <c r="A2263" s="14"/>
      <c r="E2263" s="395"/>
      <c r="F2263" s="10"/>
      <c r="G2263" s="10"/>
      <c r="H2263" s="10"/>
      <c r="I2263" s="10"/>
      <c r="J2263" s="62"/>
      <c r="K2263" s="62"/>
      <c r="L2263" s="72"/>
      <c r="M2263" s="92"/>
      <c r="N2263" s="92"/>
      <c r="O2263" s="92"/>
      <c r="P2263" s="92"/>
      <c r="Q2263" s="92"/>
      <c r="R2263" s="92"/>
      <c r="S2263" s="92"/>
      <c r="T2263" s="92"/>
    </row>
    <row r="2264" spans="1:20" s="15" customFormat="1" ht="14.25">
      <c r="A2264" s="14"/>
      <c r="E2264" s="395"/>
      <c r="F2264" s="10"/>
      <c r="G2264" s="10"/>
      <c r="H2264" s="10"/>
      <c r="I2264" s="10"/>
      <c r="J2264" s="62"/>
      <c r="K2264" s="62"/>
      <c r="L2264" s="72"/>
      <c r="M2264" s="92"/>
      <c r="N2264" s="92"/>
      <c r="O2264" s="92"/>
      <c r="P2264" s="92"/>
      <c r="Q2264" s="92"/>
      <c r="R2264" s="92"/>
      <c r="S2264" s="92"/>
      <c r="T2264" s="92"/>
    </row>
    <row r="2265" spans="1:20" s="15" customFormat="1" ht="14.25">
      <c r="A2265" s="14"/>
      <c r="E2265" s="395"/>
      <c r="F2265" s="10"/>
      <c r="G2265" s="10"/>
      <c r="H2265" s="10"/>
      <c r="I2265" s="10"/>
      <c r="J2265" s="62"/>
      <c r="K2265" s="62"/>
      <c r="L2265" s="72"/>
      <c r="M2265" s="92"/>
      <c r="N2265" s="92"/>
      <c r="O2265" s="92"/>
      <c r="P2265" s="92"/>
      <c r="Q2265" s="92"/>
      <c r="R2265" s="92"/>
      <c r="S2265" s="92"/>
      <c r="T2265" s="92"/>
    </row>
    <row r="2266" spans="1:20" s="15" customFormat="1" ht="14.25">
      <c r="A2266" s="14"/>
      <c r="E2266" s="395"/>
      <c r="F2266" s="10"/>
      <c r="G2266" s="10"/>
      <c r="H2266" s="10"/>
      <c r="I2266" s="10"/>
      <c r="J2266" s="62"/>
      <c r="K2266" s="62"/>
      <c r="L2266" s="72"/>
      <c r="M2266" s="92"/>
      <c r="N2266" s="92"/>
      <c r="O2266" s="92"/>
      <c r="P2266" s="92"/>
      <c r="Q2266" s="92"/>
      <c r="R2266" s="92"/>
      <c r="S2266" s="92"/>
      <c r="T2266" s="92"/>
    </row>
    <row r="2267" spans="1:20" s="15" customFormat="1" ht="14.25">
      <c r="A2267" s="14"/>
      <c r="E2267" s="395"/>
      <c r="F2267" s="10"/>
      <c r="G2267" s="10"/>
      <c r="H2267" s="10"/>
      <c r="I2267" s="10"/>
      <c r="J2267" s="62"/>
      <c r="K2267" s="62"/>
      <c r="L2267" s="72"/>
      <c r="M2267" s="92"/>
      <c r="N2267" s="92"/>
      <c r="O2267" s="92"/>
      <c r="P2267" s="92"/>
      <c r="Q2267" s="92"/>
      <c r="R2267" s="92"/>
      <c r="S2267" s="92"/>
      <c r="T2267" s="92"/>
    </row>
    <row r="2268" spans="1:20" s="15" customFormat="1" ht="14.25">
      <c r="A2268" s="14"/>
      <c r="E2268" s="395"/>
      <c r="F2268" s="10"/>
      <c r="G2268" s="10"/>
      <c r="H2268" s="10"/>
      <c r="I2268" s="10"/>
      <c r="J2268" s="62"/>
      <c r="K2268" s="62"/>
      <c r="L2268" s="72"/>
      <c r="M2268" s="92"/>
      <c r="N2268" s="92"/>
      <c r="O2268" s="92"/>
      <c r="P2268" s="92"/>
      <c r="Q2268" s="92"/>
      <c r="R2268" s="92"/>
      <c r="S2268" s="92"/>
      <c r="T2268" s="92"/>
    </row>
    <row r="2269" spans="1:20" s="15" customFormat="1" ht="14.25">
      <c r="A2269" s="14"/>
      <c r="E2269" s="395"/>
      <c r="F2269" s="10"/>
      <c r="G2269" s="10"/>
      <c r="H2269" s="10"/>
      <c r="I2269" s="10"/>
      <c r="J2269" s="62"/>
      <c r="K2269" s="62"/>
      <c r="L2269" s="72"/>
      <c r="M2269" s="92"/>
      <c r="N2269" s="92"/>
      <c r="O2269" s="92"/>
      <c r="P2269" s="92"/>
      <c r="Q2269" s="92"/>
      <c r="R2269" s="92"/>
      <c r="S2269" s="92"/>
      <c r="T2269" s="92"/>
    </row>
    <row r="2270" spans="1:20" s="15" customFormat="1" ht="14.25">
      <c r="A2270" s="14"/>
      <c r="E2270" s="395"/>
      <c r="F2270" s="10"/>
      <c r="G2270" s="10"/>
      <c r="H2270" s="10"/>
      <c r="I2270" s="10"/>
      <c r="J2270" s="62"/>
      <c r="K2270" s="62"/>
      <c r="L2270" s="72"/>
      <c r="M2270" s="92"/>
      <c r="N2270" s="92"/>
      <c r="O2270" s="92"/>
      <c r="P2270" s="92"/>
      <c r="Q2270" s="92"/>
      <c r="R2270" s="92"/>
      <c r="S2270" s="92"/>
      <c r="T2270" s="92"/>
    </row>
    <row r="2271" spans="1:20" s="15" customFormat="1" ht="14.25">
      <c r="A2271" s="14"/>
      <c r="E2271" s="395"/>
      <c r="F2271" s="10"/>
      <c r="G2271" s="10"/>
      <c r="H2271" s="10"/>
      <c r="I2271" s="10"/>
      <c r="J2271" s="62"/>
      <c r="K2271" s="62"/>
      <c r="L2271" s="72"/>
      <c r="M2271" s="92"/>
      <c r="N2271" s="92"/>
      <c r="O2271" s="92"/>
      <c r="P2271" s="92"/>
      <c r="Q2271" s="92"/>
      <c r="R2271" s="92"/>
      <c r="S2271" s="92"/>
      <c r="T2271" s="92"/>
    </row>
    <row r="2272" spans="1:20" s="15" customFormat="1" ht="14.25">
      <c r="A2272" s="14"/>
      <c r="E2272" s="395"/>
      <c r="F2272" s="10"/>
      <c r="G2272" s="10"/>
      <c r="H2272" s="10"/>
      <c r="I2272" s="10"/>
      <c r="J2272" s="62"/>
      <c r="K2272" s="62"/>
      <c r="L2272" s="72"/>
      <c r="M2272" s="92"/>
      <c r="N2272" s="92"/>
      <c r="O2272" s="92"/>
      <c r="P2272" s="92"/>
      <c r="Q2272" s="92"/>
      <c r="R2272" s="92"/>
      <c r="S2272" s="92"/>
      <c r="T2272" s="92"/>
    </row>
    <row r="2273" spans="1:20" s="15" customFormat="1" ht="14.25">
      <c r="A2273" s="14"/>
      <c r="E2273" s="395"/>
      <c r="F2273" s="10"/>
      <c r="G2273" s="10"/>
      <c r="H2273" s="10"/>
      <c r="I2273" s="10"/>
      <c r="J2273" s="62"/>
      <c r="K2273" s="62"/>
      <c r="L2273" s="72"/>
      <c r="M2273" s="92"/>
      <c r="N2273" s="92"/>
      <c r="O2273" s="92"/>
      <c r="P2273" s="92"/>
      <c r="Q2273" s="92"/>
      <c r="R2273" s="92"/>
      <c r="S2273" s="92"/>
      <c r="T2273" s="92"/>
    </row>
    <row r="2274" spans="1:20" s="15" customFormat="1" ht="14.25">
      <c r="A2274" s="14"/>
      <c r="E2274" s="395"/>
      <c r="F2274" s="10"/>
      <c r="G2274" s="10"/>
      <c r="H2274" s="10"/>
      <c r="I2274" s="10"/>
      <c r="J2274" s="62"/>
      <c r="K2274" s="62"/>
      <c r="L2274" s="72"/>
      <c r="M2274" s="92"/>
      <c r="N2274" s="92"/>
      <c r="O2274" s="92"/>
      <c r="P2274" s="92"/>
      <c r="Q2274" s="92"/>
      <c r="R2274" s="92"/>
      <c r="S2274" s="92"/>
      <c r="T2274" s="92"/>
    </row>
    <row r="2275" spans="1:20" s="15" customFormat="1" ht="14.25">
      <c r="A2275" s="14"/>
      <c r="E2275" s="395"/>
      <c r="F2275" s="10"/>
      <c r="G2275" s="10"/>
      <c r="H2275" s="10"/>
      <c r="I2275" s="10"/>
      <c r="J2275" s="62"/>
      <c r="K2275" s="62"/>
      <c r="L2275" s="72"/>
      <c r="M2275" s="92"/>
      <c r="N2275" s="92"/>
      <c r="O2275" s="92"/>
      <c r="P2275" s="92"/>
      <c r="Q2275" s="92"/>
      <c r="R2275" s="92"/>
      <c r="S2275" s="92"/>
      <c r="T2275" s="92"/>
    </row>
    <row r="2276" spans="1:20" s="15" customFormat="1" ht="14.25">
      <c r="A2276" s="14"/>
      <c r="E2276" s="395"/>
      <c r="F2276" s="10"/>
      <c r="G2276" s="10"/>
      <c r="H2276" s="10"/>
      <c r="I2276" s="10"/>
      <c r="J2276" s="62"/>
      <c r="K2276" s="62"/>
      <c r="L2276" s="72"/>
      <c r="M2276" s="92"/>
      <c r="N2276" s="92"/>
      <c r="O2276" s="92"/>
      <c r="P2276" s="92"/>
      <c r="Q2276" s="92"/>
      <c r="R2276" s="92"/>
      <c r="S2276" s="92"/>
      <c r="T2276" s="92"/>
    </row>
    <row r="2277" spans="1:20" s="15" customFormat="1" ht="14.25">
      <c r="A2277" s="14"/>
      <c r="E2277" s="395"/>
      <c r="F2277" s="10"/>
      <c r="G2277" s="10"/>
      <c r="H2277" s="10"/>
      <c r="I2277" s="10"/>
      <c r="J2277" s="62"/>
      <c r="K2277" s="62"/>
      <c r="L2277" s="72"/>
      <c r="M2277" s="92"/>
      <c r="N2277" s="92"/>
      <c r="O2277" s="92"/>
      <c r="P2277" s="92"/>
      <c r="Q2277" s="92"/>
      <c r="R2277" s="92"/>
      <c r="S2277" s="92"/>
      <c r="T2277" s="92"/>
    </row>
    <row r="2278" spans="1:20" s="15" customFormat="1" ht="14.25">
      <c r="A2278" s="14"/>
      <c r="E2278" s="395"/>
      <c r="F2278" s="10"/>
      <c r="G2278" s="10"/>
      <c r="H2278" s="10"/>
      <c r="I2278" s="10"/>
      <c r="J2278" s="62"/>
      <c r="K2278" s="62"/>
      <c r="L2278" s="72"/>
      <c r="M2278" s="92"/>
      <c r="N2278" s="92"/>
      <c r="O2278" s="92"/>
      <c r="P2278" s="92"/>
      <c r="Q2278" s="92"/>
      <c r="R2278" s="92"/>
      <c r="S2278" s="92"/>
      <c r="T2278" s="92"/>
    </row>
    <row r="2279" spans="1:20" s="15" customFormat="1" ht="14.25">
      <c r="A2279" s="14"/>
      <c r="E2279" s="395"/>
      <c r="F2279" s="10"/>
      <c r="G2279" s="10"/>
      <c r="H2279" s="10"/>
      <c r="I2279" s="10"/>
      <c r="J2279" s="62"/>
      <c r="K2279" s="62"/>
      <c r="L2279" s="72"/>
      <c r="M2279" s="92"/>
      <c r="N2279" s="92"/>
      <c r="O2279" s="92"/>
      <c r="P2279" s="92"/>
      <c r="Q2279" s="92"/>
      <c r="R2279" s="92"/>
      <c r="S2279" s="92"/>
      <c r="T2279" s="92"/>
    </row>
    <row r="2280" spans="1:20" s="15" customFormat="1" ht="14.25">
      <c r="A2280" s="14"/>
      <c r="E2280" s="395"/>
      <c r="F2280" s="10"/>
      <c r="G2280" s="10"/>
      <c r="H2280" s="10"/>
      <c r="I2280" s="10"/>
      <c r="J2280" s="62"/>
      <c r="K2280" s="62"/>
      <c r="L2280" s="72"/>
      <c r="M2280" s="92"/>
      <c r="N2280" s="92"/>
      <c r="O2280" s="92"/>
      <c r="P2280" s="92"/>
      <c r="Q2280" s="92"/>
      <c r="R2280" s="92"/>
      <c r="S2280" s="92"/>
      <c r="T2280" s="92"/>
    </row>
    <row r="2281" spans="1:20" s="15" customFormat="1" ht="14.25">
      <c r="A2281" s="14"/>
      <c r="E2281" s="395"/>
      <c r="F2281" s="10"/>
      <c r="G2281" s="10"/>
      <c r="H2281" s="10"/>
      <c r="I2281" s="10"/>
      <c r="J2281" s="62"/>
      <c r="K2281" s="62"/>
      <c r="L2281" s="72"/>
      <c r="M2281" s="92"/>
      <c r="N2281" s="92"/>
      <c r="O2281" s="92"/>
      <c r="P2281" s="92"/>
      <c r="Q2281" s="92"/>
      <c r="R2281" s="92"/>
      <c r="S2281" s="92"/>
      <c r="T2281" s="92"/>
    </row>
    <row r="2282" spans="1:20" s="15" customFormat="1" ht="14.25">
      <c r="A2282" s="14"/>
      <c r="E2282" s="395"/>
      <c r="F2282" s="10"/>
      <c r="G2282" s="10"/>
      <c r="H2282" s="10"/>
      <c r="I2282" s="10"/>
      <c r="J2282" s="62"/>
      <c r="K2282" s="62"/>
      <c r="L2282" s="72"/>
      <c r="M2282" s="92"/>
      <c r="N2282" s="92"/>
      <c r="O2282" s="92"/>
      <c r="P2282" s="92"/>
      <c r="Q2282" s="92"/>
      <c r="R2282" s="92"/>
      <c r="S2282" s="92"/>
      <c r="T2282" s="92"/>
    </row>
    <row r="2283" spans="1:20" s="15" customFormat="1" ht="14.25">
      <c r="A2283" s="14"/>
      <c r="E2283" s="395"/>
      <c r="F2283" s="10"/>
      <c r="G2283" s="10"/>
      <c r="H2283" s="10"/>
      <c r="I2283" s="10"/>
      <c r="J2283" s="62"/>
      <c r="K2283" s="62"/>
      <c r="L2283" s="72"/>
      <c r="M2283" s="92"/>
      <c r="N2283" s="92"/>
      <c r="O2283" s="92"/>
      <c r="P2283" s="92"/>
      <c r="Q2283" s="92"/>
      <c r="R2283" s="92"/>
      <c r="S2283" s="92"/>
      <c r="T2283" s="92"/>
    </row>
    <row r="2284" spans="1:20" s="15" customFormat="1" ht="14.25">
      <c r="A2284" s="14"/>
      <c r="E2284" s="395"/>
      <c r="F2284" s="10"/>
      <c r="G2284" s="10"/>
      <c r="H2284" s="10"/>
      <c r="I2284" s="10"/>
      <c r="J2284" s="62"/>
      <c r="K2284" s="62"/>
      <c r="L2284" s="72"/>
      <c r="M2284" s="92"/>
      <c r="N2284" s="92"/>
      <c r="O2284" s="92"/>
      <c r="P2284" s="92"/>
      <c r="Q2284" s="92"/>
      <c r="R2284" s="92"/>
      <c r="S2284" s="92"/>
      <c r="T2284" s="92"/>
    </row>
    <row r="2285" spans="1:20" s="15" customFormat="1" ht="14.25">
      <c r="A2285" s="14"/>
      <c r="E2285" s="395"/>
      <c r="F2285" s="10"/>
      <c r="G2285" s="10"/>
      <c r="H2285" s="10"/>
      <c r="I2285" s="10"/>
      <c r="J2285" s="62"/>
      <c r="K2285" s="62"/>
      <c r="L2285" s="72"/>
      <c r="M2285" s="92"/>
      <c r="N2285" s="92"/>
      <c r="O2285" s="92"/>
      <c r="P2285" s="92"/>
      <c r="Q2285" s="92"/>
      <c r="R2285" s="92"/>
      <c r="S2285" s="92"/>
      <c r="T2285" s="92"/>
    </row>
    <row r="2286" spans="1:20" s="15" customFormat="1" ht="14.25">
      <c r="A2286" s="14"/>
      <c r="E2286" s="395"/>
      <c r="F2286" s="10"/>
      <c r="G2286" s="10"/>
      <c r="H2286" s="10"/>
      <c r="I2286" s="10"/>
      <c r="J2286" s="62"/>
      <c r="K2286" s="62"/>
      <c r="L2286" s="72"/>
      <c r="M2286" s="92"/>
      <c r="N2286" s="92"/>
      <c r="O2286" s="92"/>
      <c r="P2286" s="92"/>
      <c r="Q2286" s="92"/>
      <c r="R2286" s="92"/>
      <c r="S2286" s="92"/>
      <c r="T2286" s="92"/>
    </row>
    <row r="63708" spans="22:23" ht="14.25">
      <c r="V63708"/>
      <c r="W63708"/>
    </row>
    <row r="63709" spans="22:23" ht="14.25">
      <c r="V63709"/>
      <c r="W63709"/>
    </row>
    <row r="63710" spans="22:23" ht="14.25">
      <c r="V63710"/>
      <c r="W63710"/>
    </row>
    <row r="63711" spans="22:23" ht="14.25">
      <c r="V63711"/>
      <c r="W63711"/>
    </row>
    <row r="63712" spans="22:23" ht="14.25">
      <c r="V63712"/>
      <c r="W63712"/>
    </row>
    <row r="63713" spans="22:23" ht="14.25">
      <c r="V63713"/>
      <c r="W63713"/>
    </row>
    <row r="63714" spans="22:23" ht="14.25">
      <c r="V63714"/>
      <c r="W63714"/>
    </row>
    <row r="63715" spans="22:23" ht="14.25">
      <c r="V63715"/>
      <c r="W63715"/>
    </row>
    <row r="63716" spans="22:23" ht="14.25">
      <c r="V63716"/>
      <c r="W63716"/>
    </row>
    <row r="63717" spans="22:23" ht="14.25">
      <c r="V63717"/>
      <c r="W63717"/>
    </row>
    <row r="63718" spans="22:23" ht="14.25">
      <c r="V63718"/>
      <c r="W63718"/>
    </row>
    <row r="63719" spans="22:23" ht="14.25">
      <c r="V63719"/>
      <c r="W63719"/>
    </row>
    <row r="63720" spans="22:23" ht="14.25">
      <c r="V63720"/>
      <c r="W63720"/>
    </row>
    <row r="63721" spans="22:23" ht="14.25">
      <c r="V63721"/>
      <c r="W63721"/>
    </row>
    <row r="63722" spans="22:23" ht="14.25">
      <c r="V63722"/>
      <c r="W63722"/>
    </row>
    <row r="63723" spans="22:23" ht="14.25">
      <c r="V63723"/>
      <c r="W63723"/>
    </row>
    <row r="63724" spans="22:23" ht="14.25">
      <c r="V63724"/>
      <c r="W63724"/>
    </row>
    <row r="63725" spans="22:23" ht="14.25">
      <c r="V63725"/>
      <c r="W63725"/>
    </row>
    <row r="63726" spans="22:23" ht="14.25">
      <c r="V63726"/>
      <c r="W63726"/>
    </row>
    <row r="63727" spans="22:23" ht="14.25">
      <c r="V63727"/>
      <c r="W63727"/>
    </row>
    <row r="63728" spans="22:23" ht="14.25">
      <c r="V63728"/>
      <c r="W63728"/>
    </row>
    <row r="63729" spans="22:23" ht="14.25">
      <c r="V63729"/>
      <c r="W63729"/>
    </row>
    <row r="63730" spans="22:23" ht="14.25">
      <c r="V63730"/>
      <c r="W63730"/>
    </row>
    <row r="63731" spans="22:23" ht="14.25">
      <c r="V63731"/>
      <c r="W63731"/>
    </row>
    <row r="63732" spans="22:23" ht="14.25">
      <c r="V63732"/>
      <c r="W63732"/>
    </row>
    <row r="63733" spans="22:23" ht="14.25">
      <c r="V63733"/>
      <c r="W63733"/>
    </row>
    <row r="63734" spans="22:23" ht="14.25">
      <c r="V63734"/>
      <c r="W63734"/>
    </row>
    <row r="63735" spans="22:23" ht="14.25">
      <c r="V63735"/>
      <c r="W63735"/>
    </row>
    <row r="63736" spans="22:23" ht="14.25">
      <c r="V63736"/>
      <c r="W63736"/>
    </row>
    <row r="63737" spans="22:23" ht="14.25">
      <c r="V63737"/>
      <c r="W63737"/>
    </row>
    <row r="63738" spans="22:23" ht="14.25">
      <c r="V63738"/>
      <c r="W63738"/>
    </row>
    <row r="63739" spans="22:23" ht="14.25">
      <c r="V63739"/>
      <c r="W63739"/>
    </row>
    <row r="63740" spans="22:23" ht="14.25">
      <c r="V63740"/>
      <c r="W63740"/>
    </row>
    <row r="63741" spans="22:23" ht="14.25">
      <c r="V63741"/>
      <c r="W63741"/>
    </row>
    <row r="63742" spans="22:23" ht="14.25">
      <c r="V63742"/>
      <c r="W63742"/>
    </row>
    <row r="63743" spans="22:23" ht="14.25">
      <c r="V63743"/>
      <c r="W63743"/>
    </row>
    <row r="63744" spans="22:23" ht="14.25">
      <c r="V63744"/>
      <c r="W63744"/>
    </row>
    <row r="63745" spans="22:23" ht="14.25">
      <c r="V63745"/>
      <c r="W63745"/>
    </row>
    <row r="63746" spans="22:23" ht="14.25">
      <c r="V63746"/>
      <c r="W63746"/>
    </row>
    <row r="63747" spans="22:23" ht="14.25">
      <c r="V63747"/>
      <c r="W63747"/>
    </row>
    <row r="63748" spans="22:23" ht="14.25">
      <c r="V63748"/>
      <c r="W63748"/>
    </row>
    <row r="63749" spans="22:23" ht="14.25">
      <c r="V63749"/>
      <c r="W63749"/>
    </row>
    <row r="63750" spans="22:23" ht="14.25">
      <c r="V63750"/>
      <c r="W63750"/>
    </row>
    <row r="63751" spans="22:23" ht="14.25">
      <c r="V63751"/>
      <c r="W63751"/>
    </row>
    <row r="63752" spans="22:23" ht="14.25">
      <c r="V63752"/>
      <c r="W63752"/>
    </row>
    <row r="63753" spans="22:23" ht="14.25">
      <c r="V63753"/>
      <c r="W63753"/>
    </row>
    <row r="63754" spans="22:23" ht="14.25">
      <c r="V63754"/>
      <c r="W63754"/>
    </row>
    <row r="63755" spans="22:23" ht="14.25">
      <c r="V63755"/>
      <c r="W63755"/>
    </row>
    <row r="63756" spans="22:23" ht="14.25">
      <c r="V63756"/>
      <c r="W63756"/>
    </row>
    <row r="63757" spans="22:23" ht="14.25">
      <c r="V63757"/>
      <c r="W63757"/>
    </row>
    <row r="63758" spans="22:23" ht="14.25">
      <c r="V63758"/>
      <c r="W63758"/>
    </row>
    <row r="63759" spans="22:23" ht="14.25">
      <c r="V63759"/>
      <c r="W63759"/>
    </row>
    <row r="63760" spans="22:23" ht="14.25">
      <c r="V63760"/>
      <c r="W63760"/>
    </row>
    <row r="63761" spans="22:23" ht="14.25">
      <c r="V63761"/>
      <c r="W63761"/>
    </row>
    <row r="63762" spans="22:23" ht="14.25">
      <c r="V63762"/>
      <c r="W63762"/>
    </row>
    <row r="63763" spans="22:23" ht="14.25">
      <c r="V63763"/>
      <c r="W63763"/>
    </row>
    <row r="63764" spans="22:23" ht="14.25">
      <c r="V63764"/>
      <c r="W63764"/>
    </row>
    <row r="63765" spans="22:23" ht="14.25">
      <c r="V63765"/>
      <c r="W63765"/>
    </row>
    <row r="63766" spans="22:23" ht="14.25">
      <c r="V63766"/>
      <c r="W63766"/>
    </row>
    <row r="63767" spans="22:23" ht="14.25">
      <c r="V63767"/>
      <c r="W63767"/>
    </row>
    <row r="63768" spans="22:23" ht="14.25">
      <c r="V63768"/>
      <c r="W63768"/>
    </row>
    <row r="63769" spans="22:23" ht="14.25">
      <c r="V63769"/>
      <c r="W63769"/>
    </row>
    <row r="63770" spans="22:23" ht="14.25">
      <c r="V63770"/>
      <c r="W63770"/>
    </row>
    <row r="63771" spans="22:23" ht="14.25">
      <c r="V63771"/>
      <c r="W63771"/>
    </row>
    <row r="63772" spans="22:23" ht="14.25">
      <c r="V63772"/>
      <c r="W63772"/>
    </row>
    <row r="63773" spans="22:23" ht="14.25">
      <c r="V63773"/>
      <c r="W63773"/>
    </row>
    <row r="63774" spans="22:23" ht="14.25">
      <c r="V63774"/>
      <c r="W63774"/>
    </row>
    <row r="63775" spans="22:23" ht="14.25">
      <c r="V63775"/>
      <c r="W63775"/>
    </row>
    <row r="63776" spans="22:23" ht="14.25">
      <c r="V63776"/>
      <c r="W63776"/>
    </row>
    <row r="63777" spans="22:23" ht="14.25">
      <c r="V63777"/>
      <c r="W63777"/>
    </row>
    <row r="63778" spans="22:23" ht="14.25">
      <c r="V63778"/>
      <c r="W63778"/>
    </row>
    <row r="63779" spans="22:23" ht="14.25">
      <c r="V63779"/>
      <c r="W63779"/>
    </row>
    <row r="63780" spans="22:23" ht="14.25">
      <c r="V63780"/>
      <c r="W63780"/>
    </row>
    <row r="63781" spans="22:23" ht="14.25">
      <c r="V63781"/>
      <c r="W63781"/>
    </row>
    <row r="63782" spans="22:23" ht="14.25">
      <c r="V63782"/>
      <c r="W63782"/>
    </row>
    <row r="63783" spans="22:23" ht="14.25">
      <c r="V63783"/>
      <c r="W63783"/>
    </row>
    <row r="63784" spans="22:23" ht="14.25">
      <c r="V63784"/>
      <c r="W63784"/>
    </row>
    <row r="63785" spans="22:23" ht="14.25">
      <c r="V63785"/>
      <c r="W63785"/>
    </row>
    <row r="63786" spans="22:23" ht="14.25">
      <c r="V63786"/>
      <c r="W63786"/>
    </row>
    <row r="63787" spans="22:23" ht="14.25">
      <c r="V63787"/>
      <c r="W63787"/>
    </row>
    <row r="63788" spans="22:23" ht="14.25">
      <c r="V63788"/>
      <c r="W63788"/>
    </row>
    <row r="63789" spans="22:23" ht="14.25">
      <c r="V63789"/>
      <c r="W63789"/>
    </row>
    <row r="63790" spans="22:23" ht="14.25">
      <c r="V63790"/>
      <c r="W63790"/>
    </row>
    <row r="63791" spans="22:23" ht="14.25">
      <c r="V63791"/>
      <c r="W63791"/>
    </row>
    <row r="63792" spans="22:23" ht="14.25">
      <c r="V63792"/>
      <c r="W63792"/>
    </row>
    <row r="63793" spans="22:23" ht="14.25">
      <c r="V63793"/>
      <c r="W63793"/>
    </row>
    <row r="63794" spans="22:23" ht="14.25">
      <c r="V63794"/>
      <c r="W63794"/>
    </row>
    <row r="63795" spans="22:23" ht="14.25">
      <c r="V63795"/>
      <c r="W63795"/>
    </row>
    <row r="63796" spans="22:23" ht="14.25">
      <c r="V63796"/>
      <c r="W63796"/>
    </row>
    <row r="63797" spans="22:23" ht="14.25">
      <c r="V63797"/>
      <c r="W63797"/>
    </row>
    <row r="63798" spans="22:23" ht="14.25">
      <c r="V63798"/>
      <c r="W63798"/>
    </row>
    <row r="63799" spans="22:23" ht="14.25">
      <c r="V63799"/>
      <c r="W63799"/>
    </row>
    <row r="63800" spans="22:23" ht="14.25">
      <c r="V63800"/>
      <c r="W63800"/>
    </row>
    <row r="63801" spans="22:23" ht="14.25">
      <c r="V63801"/>
      <c r="W63801"/>
    </row>
    <row r="63802" spans="22:23" ht="14.25">
      <c r="V63802"/>
      <c r="W63802"/>
    </row>
    <row r="63803" spans="22:23" ht="14.25">
      <c r="V63803"/>
      <c r="W63803"/>
    </row>
    <row r="63804" spans="22:23" ht="14.25">
      <c r="V63804"/>
      <c r="W63804"/>
    </row>
    <row r="63805" spans="22:23" ht="14.25">
      <c r="V63805"/>
      <c r="W63805"/>
    </row>
    <row r="63806" spans="22:23" ht="14.25">
      <c r="V63806"/>
      <c r="W63806"/>
    </row>
    <row r="63807" spans="22:23" ht="14.25">
      <c r="V63807"/>
      <c r="W63807"/>
    </row>
    <row r="63808" spans="22:23" ht="14.25">
      <c r="V63808"/>
      <c r="W63808"/>
    </row>
    <row r="63809" spans="22:23" ht="14.25">
      <c r="V63809"/>
      <c r="W63809"/>
    </row>
    <row r="63810" spans="22:23" ht="14.25">
      <c r="V63810"/>
      <c r="W63810"/>
    </row>
    <row r="63811" spans="22:23" ht="14.25">
      <c r="V63811"/>
      <c r="W63811"/>
    </row>
    <row r="63812" spans="22:23" ht="14.25">
      <c r="V63812"/>
      <c r="W63812"/>
    </row>
    <row r="63813" spans="22:23" ht="14.25">
      <c r="V63813"/>
      <c r="W63813"/>
    </row>
    <row r="63814" spans="22:23" ht="14.25">
      <c r="V63814"/>
      <c r="W63814"/>
    </row>
    <row r="63815" spans="22:23" ht="14.25">
      <c r="V63815"/>
      <c r="W63815"/>
    </row>
    <row r="63816" spans="22:23" ht="14.25">
      <c r="V63816"/>
      <c r="W63816"/>
    </row>
    <row r="63817" spans="22:23" ht="14.25">
      <c r="V63817"/>
      <c r="W63817"/>
    </row>
    <row r="63818" spans="22:23" ht="14.25">
      <c r="V63818"/>
      <c r="W63818"/>
    </row>
    <row r="63819" spans="22:23" ht="14.25">
      <c r="V63819"/>
      <c r="W63819"/>
    </row>
    <row r="63820" spans="22:23" ht="14.25">
      <c r="V63820"/>
      <c r="W63820"/>
    </row>
    <row r="63821" spans="22:23" ht="14.25">
      <c r="V63821"/>
      <c r="W63821"/>
    </row>
    <row r="63822" spans="22:23" ht="14.25">
      <c r="V63822"/>
      <c r="W63822"/>
    </row>
    <row r="63823" spans="22:23" ht="14.25">
      <c r="V63823"/>
      <c r="W63823"/>
    </row>
    <row r="63824" spans="22:23" ht="14.25">
      <c r="V63824"/>
      <c r="W63824"/>
    </row>
    <row r="63825" spans="22:23" ht="14.25">
      <c r="V63825"/>
      <c r="W63825"/>
    </row>
    <row r="63826" spans="22:23" ht="14.25">
      <c r="V63826"/>
      <c r="W63826"/>
    </row>
    <row r="63827" spans="22:23" ht="14.25">
      <c r="V63827"/>
      <c r="W63827"/>
    </row>
    <row r="63828" spans="22:23" ht="14.25">
      <c r="V63828"/>
      <c r="W63828"/>
    </row>
    <row r="63829" spans="22:23" ht="14.25">
      <c r="V63829"/>
      <c r="W63829"/>
    </row>
    <row r="63830" spans="22:23" ht="14.25">
      <c r="V63830"/>
      <c r="W63830"/>
    </row>
    <row r="63831" spans="22:23" ht="14.25">
      <c r="V63831"/>
      <c r="W63831"/>
    </row>
    <row r="63832" spans="22:23" ht="14.25">
      <c r="V63832"/>
      <c r="W63832"/>
    </row>
    <row r="63833" spans="22:23" ht="14.25">
      <c r="V63833"/>
      <c r="W63833"/>
    </row>
    <row r="63834" spans="22:23" ht="14.25">
      <c r="V63834"/>
      <c r="W63834"/>
    </row>
    <row r="63835" spans="22:23" ht="14.25">
      <c r="V63835"/>
      <c r="W63835"/>
    </row>
    <row r="63836" spans="22:23" ht="14.25">
      <c r="V63836"/>
      <c r="W63836"/>
    </row>
    <row r="63837" spans="22:23" ht="14.25">
      <c r="V63837"/>
      <c r="W63837"/>
    </row>
    <row r="63838" spans="22:23" ht="14.25">
      <c r="V63838"/>
      <c r="W63838"/>
    </row>
    <row r="63839" spans="22:23" ht="14.25">
      <c r="V63839"/>
      <c r="W63839"/>
    </row>
    <row r="63840" spans="22:23" ht="14.25">
      <c r="V63840"/>
      <c r="W63840"/>
    </row>
    <row r="63841" spans="22:23" ht="14.25">
      <c r="V63841"/>
      <c r="W63841"/>
    </row>
    <row r="63842" spans="22:23" ht="14.25">
      <c r="V63842"/>
      <c r="W63842"/>
    </row>
    <row r="63843" spans="22:23" ht="14.25">
      <c r="V63843"/>
      <c r="W63843"/>
    </row>
    <row r="63844" spans="22:23" ht="14.25">
      <c r="V63844"/>
      <c r="W63844"/>
    </row>
    <row r="63845" spans="22:23" ht="14.25">
      <c r="V63845"/>
      <c r="W63845"/>
    </row>
    <row r="63846" spans="22:23" ht="14.25">
      <c r="V63846"/>
      <c r="W63846"/>
    </row>
    <row r="63847" spans="22:23" ht="14.25">
      <c r="V63847"/>
      <c r="W63847"/>
    </row>
    <row r="63848" spans="22:23" ht="14.25">
      <c r="V63848"/>
      <c r="W63848"/>
    </row>
    <row r="63849" spans="22:23" ht="14.25">
      <c r="V63849"/>
      <c r="W63849"/>
    </row>
    <row r="63850" spans="22:23" ht="14.25">
      <c r="V63850"/>
      <c r="W63850"/>
    </row>
    <row r="63851" spans="22:23" ht="14.25">
      <c r="V63851"/>
      <c r="W63851"/>
    </row>
    <row r="63852" spans="22:23" ht="14.25">
      <c r="V63852"/>
      <c r="W63852"/>
    </row>
    <row r="63853" spans="22:23" ht="14.25">
      <c r="V63853"/>
      <c r="W63853"/>
    </row>
    <row r="63854" spans="22:23" ht="14.25">
      <c r="V63854"/>
      <c r="W63854"/>
    </row>
    <row r="63855" spans="22:23" ht="14.25">
      <c r="V63855"/>
      <c r="W63855"/>
    </row>
    <row r="63856" spans="22:23" ht="14.25">
      <c r="V63856"/>
      <c r="W63856"/>
    </row>
    <row r="63857" spans="22:23" ht="14.25">
      <c r="V63857"/>
      <c r="W63857"/>
    </row>
    <row r="63858" spans="22:23" ht="14.25">
      <c r="V63858"/>
      <c r="W63858"/>
    </row>
    <row r="63859" spans="22:23" ht="14.25">
      <c r="V63859"/>
      <c r="W63859"/>
    </row>
    <row r="63860" spans="22:23" ht="14.25">
      <c r="V63860"/>
      <c r="W63860"/>
    </row>
    <row r="63861" spans="22:23" ht="14.25">
      <c r="V63861"/>
      <c r="W63861"/>
    </row>
    <row r="63862" spans="22:23" ht="14.25">
      <c r="V63862"/>
      <c r="W63862"/>
    </row>
    <row r="63863" spans="22:23" ht="14.25">
      <c r="V63863"/>
      <c r="W63863"/>
    </row>
    <row r="63864" spans="22:23" ht="14.25">
      <c r="V63864"/>
      <c r="W63864"/>
    </row>
    <row r="63865" spans="22:23" ht="14.25">
      <c r="V63865"/>
      <c r="W63865"/>
    </row>
    <row r="63866" spans="22:23" ht="14.25">
      <c r="V63866"/>
      <c r="W63866"/>
    </row>
    <row r="63867" spans="22:23" ht="14.25">
      <c r="V63867"/>
      <c r="W63867"/>
    </row>
    <row r="63868" spans="22:23" ht="14.25">
      <c r="V63868"/>
      <c r="W63868"/>
    </row>
    <row r="63869" spans="22:23" ht="14.25">
      <c r="V63869"/>
      <c r="W63869"/>
    </row>
    <row r="63870" spans="22:23" ht="14.25">
      <c r="V63870"/>
      <c r="W63870"/>
    </row>
    <row r="63871" spans="22:23" ht="14.25">
      <c r="V63871"/>
      <c r="W63871"/>
    </row>
    <row r="63872" spans="22:23" ht="14.25">
      <c r="V63872"/>
      <c r="W63872"/>
    </row>
    <row r="63873" spans="22:23" ht="14.25">
      <c r="V63873"/>
      <c r="W63873"/>
    </row>
    <row r="63874" spans="22:23" ht="14.25">
      <c r="V63874"/>
      <c r="W63874"/>
    </row>
    <row r="63875" spans="22:23" ht="14.25">
      <c r="V63875"/>
      <c r="W63875"/>
    </row>
    <row r="63876" spans="22:23" ht="14.25">
      <c r="V63876"/>
      <c r="W63876"/>
    </row>
    <row r="63877" spans="22:23" ht="14.25">
      <c r="V63877"/>
      <c r="W63877"/>
    </row>
    <row r="63878" spans="22:23" ht="14.25">
      <c r="V63878"/>
      <c r="W63878"/>
    </row>
    <row r="63879" spans="22:23" ht="14.25">
      <c r="V63879"/>
      <c r="W63879"/>
    </row>
    <row r="63880" spans="22:23" ht="14.25">
      <c r="V63880"/>
      <c r="W63880"/>
    </row>
    <row r="63881" spans="22:23" ht="14.25">
      <c r="V63881"/>
      <c r="W63881"/>
    </row>
    <row r="63882" spans="22:23" ht="14.25">
      <c r="V63882"/>
      <c r="W63882"/>
    </row>
    <row r="63883" spans="22:23" ht="14.25">
      <c r="V63883"/>
      <c r="W63883"/>
    </row>
    <row r="63884" spans="22:23" ht="14.25">
      <c r="V63884"/>
      <c r="W63884"/>
    </row>
    <row r="63885" spans="22:23" ht="14.25">
      <c r="V63885"/>
      <c r="W63885"/>
    </row>
    <row r="63886" spans="22:23" ht="14.25">
      <c r="V63886"/>
      <c r="W63886"/>
    </row>
    <row r="63887" spans="22:23" ht="14.25">
      <c r="V63887"/>
      <c r="W63887"/>
    </row>
    <row r="63888" spans="22:23" ht="14.25">
      <c r="V63888"/>
      <c r="W63888"/>
    </row>
    <row r="63889" spans="22:23" ht="14.25">
      <c r="V63889"/>
      <c r="W63889"/>
    </row>
    <row r="63890" spans="22:23" ht="14.25">
      <c r="V63890"/>
      <c r="W63890"/>
    </row>
    <row r="63891" spans="22:23" ht="14.25">
      <c r="V63891"/>
      <c r="W63891"/>
    </row>
    <row r="63892" spans="22:23" ht="14.25">
      <c r="V63892"/>
      <c r="W63892"/>
    </row>
    <row r="63893" spans="22:23" ht="14.25">
      <c r="V63893"/>
      <c r="W63893"/>
    </row>
    <row r="63894" spans="22:23" ht="14.25">
      <c r="V63894"/>
      <c r="W63894"/>
    </row>
    <row r="63895" spans="22:23" ht="14.25">
      <c r="V63895"/>
      <c r="W63895"/>
    </row>
    <row r="63896" spans="22:23" ht="14.25">
      <c r="V63896"/>
      <c r="W63896"/>
    </row>
    <row r="63897" spans="22:23" ht="14.25">
      <c r="V63897"/>
      <c r="W63897"/>
    </row>
    <row r="63898" spans="22:23" ht="14.25">
      <c r="V63898"/>
      <c r="W63898"/>
    </row>
    <row r="63899" spans="22:23" ht="14.25">
      <c r="V63899"/>
      <c r="W63899"/>
    </row>
    <row r="63900" spans="22:23" ht="14.25">
      <c r="V63900"/>
      <c r="W63900"/>
    </row>
    <row r="63901" spans="22:23" ht="14.25">
      <c r="V63901"/>
      <c r="W63901"/>
    </row>
    <row r="63902" spans="22:23" ht="14.25">
      <c r="V63902"/>
      <c r="W63902"/>
    </row>
    <row r="63903" spans="22:23" ht="14.25">
      <c r="V63903"/>
      <c r="W63903"/>
    </row>
    <row r="63904" spans="22:23" ht="14.25">
      <c r="V63904"/>
      <c r="W63904"/>
    </row>
    <row r="63905" spans="22:23" ht="14.25">
      <c r="V63905"/>
      <c r="W63905"/>
    </row>
    <row r="63906" spans="22:23" ht="14.25">
      <c r="V63906"/>
      <c r="W63906"/>
    </row>
    <row r="63907" spans="22:23" ht="14.25">
      <c r="V63907"/>
      <c r="W63907"/>
    </row>
    <row r="63908" spans="22:23" ht="14.25">
      <c r="V63908"/>
      <c r="W63908"/>
    </row>
    <row r="63909" spans="22:23" ht="14.25">
      <c r="V63909"/>
      <c r="W63909"/>
    </row>
    <row r="63910" spans="22:23" ht="14.25">
      <c r="V63910"/>
      <c r="W63910"/>
    </row>
    <row r="63911" spans="22:23" ht="14.25">
      <c r="V63911"/>
      <c r="W63911"/>
    </row>
    <row r="63912" spans="22:23" ht="14.25">
      <c r="V63912"/>
      <c r="W63912"/>
    </row>
    <row r="63913" spans="22:23" ht="14.25">
      <c r="V63913"/>
      <c r="W63913"/>
    </row>
    <row r="63914" spans="22:23" ht="14.25">
      <c r="V63914"/>
      <c r="W63914"/>
    </row>
    <row r="63915" spans="22:23" ht="14.25">
      <c r="V63915"/>
      <c r="W63915"/>
    </row>
    <row r="63916" spans="22:23" ht="14.25">
      <c r="V63916"/>
      <c r="W63916"/>
    </row>
    <row r="63917" spans="22:23" ht="14.25">
      <c r="V63917"/>
      <c r="W63917"/>
    </row>
    <row r="63918" spans="22:23" ht="14.25">
      <c r="V63918"/>
      <c r="W63918"/>
    </row>
    <row r="63919" spans="22:23" ht="14.25">
      <c r="V63919"/>
      <c r="W63919"/>
    </row>
    <row r="63920" spans="22:23" ht="14.25">
      <c r="V63920"/>
      <c r="W63920"/>
    </row>
    <row r="63921" spans="22:23" ht="14.25">
      <c r="V63921"/>
      <c r="W63921"/>
    </row>
    <row r="63922" spans="22:23" ht="14.25">
      <c r="V63922"/>
      <c r="W63922"/>
    </row>
    <row r="63923" spans="22:23" ht="14.25">
      <c r="V63923"/>
      <c r="W63923"/>
    </row>
    <row r="63924" spans="22:23" ht="14.25">
      <c r="V63924"/>
      <c r="W63924"/>
    </row>
    <row r="63925" spans="22:23" ht="14.25">
      <c r="V63925"/>
      <c r="W63925"/>
    </row>
    <row r="63926" spans="22:23" ht="14.25">
      <c r="V63926"/>
      <c r="W63926"/>
    </row>
    <row r="63927" spans="22:23" ht="14.25">
      <c r="V63927"/>
      <c r="W63927"/>
    </row>
    <row r="63928" spans="22:23" ht="14.25">
      <c r="V63928"/>
      <c r="W63928"/>
    </row>
    <row r="63929" spans="22:23" ht="14.25">
      <c r="V63929"/>
      <c r="W63929"/>
    </row>
    <row r="63930" spans="22:23" ht="14.25">
      <c r="V63930"/>
      <c r="W63930"/>
    </row>
    <row r="63931" spans="22:23" ht="14.25">
      <c r="V63931"/>
      <c r="W63931"/>
    </row>
    <row r="63932" spans="22:23" ht="14.25">
      <c r="V63932"/>
      <c r="W63932"/>
    </row>
    <row r="63933" spans="22:23" ht="14.25">
      <c r="V63933"/>
      <c r="W63933"/>
    </row>
    <row r="63934" spans="22:23" ht="14.25">
      <c r="V63934"/>
      <c r="W63934"/>
    </row>
    <row r="63935" spans="22:23" ht="14.25">
      <c r="V63935"/>
      <c r="W63935"/>
    </row>
    <row r="63936" spans="22:23" ht="14.25">
      <c r="V63936"/>
      <c r="W63936"/>
    </row>
    <row r="63937" spans="22:23" ht="14.25">
      <c r="V63937"/>
      <c r="W63937"/>
    </row>
    <row r="63938" spans="22:23" ht="14.25">
      <c r="V63938"/>
      <c r="W63938"/>
    </row>
    <row r="63939" spans="22:23" ht="14.25">
      <c r="V63939"/>
      <c r="W63939"/>
    </row>
    <row r="63940" spans="22:23" ht="14.25">
      <c r="V63940"/>
      <c r="W63940"/>
    </row>
    <row r="63941" spans="22:23" ht="14.25">
      <c r="V63941"/>
      <c r="W63941"/>
    </row>
    <row r="63942" spans="22:23" ht="14.25">
      <c r="V63942"/>
      <c r="W63942"/>
    </row>
    <row r="63943" spans="22:23" ht="14.25">
      <c r="V63943"/>
      <c r="W63943"/>
    </row>
    <row r="63944" spans="22:23" ht="14.25">
      <c r="V63944"/>
      <c r="W63944"/>
    </row>
    <row r="63945" spans="22:23" ht="14.25">
      <c r="V63945"/>
      <c r="W63945"/>
    </row>
    <row r="63946" spans="22:23" ht="14.25">
      <c r="V63946"/>
      <c r="W63946"/>
    </row>
    <row r="63947" spans="22:23" ht="14.25">
      <c r="V63947"/>
      <c r="W63947"/>
    </row>
    <row r="63948" spans="22:23" ht="14.25">
      <c r="V63948"/>
      <c r="W63948"/>
    </row>
    <row r="63949" spans="22:23" ht="14.25">
      <c r="V63949"/>
      <c r="W63949"/>
    </row>
    <row r="63950" spans="22:23" ht="14.25">
      <c r="V63950"/>
      <c r="W63950"/>
    </row>
    <row r="63951" spans="22:23" ht="14.25">
      <c r="V63951"/>
      <c r="W63951"/>
    </row>
    <row r="63952" spans="22:23" ht="14.25">
      <c r="V63952"/>
      <c r="W63952"/>
    </row>
    <row r="63953" spans="22:23" ht="14.25">
      <c r="V63953"/>
      <c r="W63953"/>
    </row>
    <row r="63954" spans="22:23" ht="14.25">
      <c r="V63954"/>
      <c r="W63954"/>
    </row>
    <row r="63955" spans="22:23" ht="14.25">
      <c r="V63955"/>
      <c r="W63955"/>
    </row>
    <row r="63956" spans="22:23" ht="14.25">
      <c r="V63956"/>
      <c r="W63956"/>
    </row>
    <row r="63957" spans="22:23" ht="14.25">
      <c r="V63957"/>
      <c r="W63957"/>
    </row>
    <row r="63958" spans="22:23" ht="14.25">
      <c r="V63958"/>
      <c r="W63958"/>
    </row>
    <row r="63959" spans="22:23" ht="14.25">
      <c r="V63959"/>
      <c r="W63959"/>
    </row>
    <row r="63960" spans="22:23" ht="14.25">
      <c r="V63960"/>
      <c r="W63960"/>
    </row>
    <row r="63961" spans="22:23" ht="14.25">
      <c r="V63961"/>
      <c r="W63961"/>
    </row>
    <row r="63962" spans="22:23" ht="14.25">
      <c r="V63962"/>
      <c r="W63962"/>
    </row>
    <row r="63963" spans="22:23" ht="14.25">
      <c r="V63963"/>
      <c r="W63963"/>
    </row>
    <row r="63964" spans="22:23" ht="14.25">
      <c r="V63964"/>
      <c r="W63964"/>
    </row>
    <row r="63965" spans="22:23" ht="14.25">
      <c r="V63965"/>
      <c r="W63965"/>
    </row>
    <row r="63966" spans="22:23" ht="14.25">
      <c r="V63966"/>
      <c r="W63966"/>
    </row>
    <row r="63967" spans="22:23" ht="14.25">
      <c r="V63967"/>
      <c r="W63967"/>
    </row>
    <row r="63968" spans="22:23" ht="14.25">
      <c r="V63968"/>
      <c r="W63968"/>
    </row>
    <row r="63969" spans="22:23" ht="14.25">
      <c r="V63969"/>
      <c r="W63969"/>
    </row>
    <row r="63970" spans="22:23" ht="14.25">
      <c r="V63970"/>
      <c r="W63970"/>
    </row>
    <row r="63971" spans="22:23" ht="14.25">
      <c r="V63971"/>
      <c r="W63971"/>
    </row>
    <row r="63972" spans="22:23" ht="14.25">
      <c r="V63972"/>
      <c r="W63972"/>
    </row>
    <row r="63973" spans="22:23" ht="14.25">
      <c r="V63973"/>
      <c r="W63973"/>
    </row>
    <row r="63974" spans="22:23" ht="14.25">
      <c r="V63974"/>
      <c r="W63974"/>
    </row>
    <row r="63975" spans="22:23" ht="14.25">
      <c r="V63975"/>
      <c r="W63975"/>
    </row>
    <row r="63976" spans="22:23" ht="14.25">
      <c r="V63976"/>
      <c r="W63976"/>
    </row>
    <row r="63977" spans="22:23" ht="14.25">
      <c r="V63977"/>
      <c r="W63977"/>
    </row>
    <row r="63978" spans="22:23" ht="14.25">
      <c r="V63978"/>
      <c r="W63978"/>
    </row>
    <row r="63979" spans="22:23" ht="14.25">
      <c r="V63979"/>
      <c r="W63979"/>
    </row>
    <row r="63980" spans="22:23" ht="14.25">
      <c r="V63980"/>
      <c r="W63980"/>
    </row>
    <row r="63981" spans="22:23" ht="14.25">
      <c r="V63981"/>
      <c r="W63981"/>
    </row>
    <row r="63982" spans="22:23" ht="14.25">
      <c r="V63982"/>
      <c r="W63982"/>
    </row>
    <row r="63983" spans="22:23" ht="14.25">
      <c r="V63983"/>
      <c r="W63983"/>
    </row>
    <row r="63984" spans="22:23" ht="14.25">
      <c r="V63984"/>
      <c r="W63984"/>
    </row>
    <row r="63985" spans="22:23" ht="14.25">
      <c r="V63985"/>
      <c r="W63985"/>
    </row>
    <row r="63986" spans="22:23" ht="14.25">
      <c r="V63986"/>
      <c r="W63986"/>
    </row>
    <row r="63987" spans="22:23" ht="14.25">
      <c r="V63987"/>
      <c r="W63987"/>
    </row>
    <row r="63988" spans="22:23" ht="14.25">
      <c r="V63988"/>
      <c r="W63988"/>
    </row>
    <row r="63989" spans="22:23" ht="14.25">
      <c r="V63989"/>
      <c r="W63989"/>
    </row>
    <row r="63990" spans="22:23" ht="14.25">
      <c r="V63990"/>
      <c r="W63990"/>
    </row>
    <row r="63991" spans="22:23" ht="14.25">
      <c r="V63991"/>
      <c r="W63991"/>
    </row>
    <row r="63992" spans="22:23" ht="14.25">
      <c r="V63992"/>
      <c r="W63992"/>
    </row>
    <row r="63993" spans="22:23" ht="14.25">
      <c r="V63993"/>
      <c r="W63993"/>
    </row>
    <row r="63994" spans="22:23" ht="14.25">
      <c r="V63994"/>
      <c r="W63994"/>
    </row>
    <row r="63995" spans="22:23" ht="14.25">
      <c r="V63995"/>
      <c r="W63995"/>
    </row>
    <row r="63996" spans="22:23" ht="14.25">
      <c r="V63996"/>
      <c r="W63996"/>
    </row>
    <row r="63997" spans="22:23" ht="14.25">
      <c r="V63997"/>
      <c r="W63997"/>
    </row>
    <row r="63998" spans="22:23" ht="14.25">
      <c r="V63998"/>
      <c r="W63998"/>
    </row>
    <row r="63999" spans="22:23" ht="14.25">
      <c r="V63999"/>
      <c r="W63999"/>
    </row>
    <row r="64000" spans="22:23" ht="14.25">
      <c r="V64000"/>
      <c r="W64000"/>
    </row>
    <row r="64001" spans="22:23" ht="14.25">
      <c r="V64001"/>
      <c r="W64001"/>
    </row>
    <row r="64002" spans="22:23" ht="14.25">
      <c r="V64002"/>
      <c r="W64002"/>
    </row>
    <row r="64003" spans="22:23" ht="14.25">
      <c r="V64003"/>
      <c r="W64003"/>
    </row>
    <row r="64004" spans="22:23" ht="14.25">
      <c r="V64004"/>
      <c r="W64004"/>
    </row>
    <row r="64005" spans="22:23" ht="14.25">
      <c r="V64005"/>
      <c r="W64005"/>
    </row>
    <row r="64006" spans="22:23" ht="14.25">
      <c r="V64006"/>
      <c r="W64006"/>
    </row>
    <row r="64007" spans="22:23" ht="14.25">
      <c r="V64007"/>
      <c r="W64007"/>
    </row>
    <row r="64008" spans="22:23" ht="14.25">
      <c r="V64008"/>
      <c r="W64008"/>
    </row>
    <row r="64009" spans="22:23" ht="14.25">
      <c r="V64009"/>
      <c r="W64009"/>
    </row>
    <row r="64010" spans="22:23" ht="14.25">
      <c r="V64010"/>
      <c r="W64010"/>
    </row>
    <row r="64011" spans="22:23" ht="14.25">
      <c r="V64011"/>
      <c r="W64011"/>
    </row>
    <row r="64012" spans="22:23" ht="14.25">
      <c r="V64012"/>
      <c r="W64012"/>
    </row>
    <row r="64013" spans="22:23" ht="14.25">
      <c r="V64013"/>
      <c r="W64013"/>
    </row>
    <row r="64014" spans="22:23" ht="14.25">
      <c r="V64014"/>
      <c r="W64014"/>
    </row>
    <row r="64015" spans="22:23" ht="14.25">
      <c r="V64015"/>
      <c r="W64015"/>
    </row>
    <row r="64016" spans="22:23" ht="14.25">
      <c r="V64016"/>
      <c r="W64016"/>
    </row>
    <row r="64017" spans="22:23" ht="14.25">
      <c r="V64017"/>
      <c r="W64017"/>
    </row>
    <row r="64018" spans="22:23" ht="14.25">
      <c r="V64018"/>
      <c r="W64018"/>
    </row>
    <row r="64019" spans="22:23" ht="14.25">
      <c r="V64019"/>
      <c r="W64019"/>
    </row>
    <row r="64020" spans="22:23" ht="14.25">
      <c r="V64020"/>
      <c r="W64020"/>
    </row>
    <row r="64021" spans="22:23" ht="14.25">
      <c r="V64021"/>
      <c r="W64021"/>
    </row>
    <row r="64022" spans="22:23" ht="14.25">
      <c r="V64022"/>
      <c r="W64022"/>
    </row>
    <row r="64023" spans="22:23" ht="14.25">
      <c r="V64023"/>
      <c r="W64023"/>
    </row>
    <row r="64024" spans="22:23" ht="14.25">
      <c r="V64024"/>
      <c r="W64024"/>
    </row>
    <row r="64025" spans="22:23" ht="14.25">
      <c r="V64025"/>
      <c r="W64025"/>
    </row>
    <row r="64026" spans="22:23" ht="14.25">
      <c r="V64026"/>
      <c r="W64026"/>
    </row>
    <row r="64027" spans="22:23" ht="14.25">
      <c r="V64027"/>
      <c r="W64027"/>
    </row>
    <row r="64028" spans="22:23" ht="14.25">
      <c r="V64028"/>
      <c r="W64028"/>
    </row>
    <row r="64029" spans="22:23" ht="14.25">
      <c r="V64029"/>
      <c r="W64029"/>
    </row>
    <row r="64030" spans="22:23" ht="14.25">
      <c r="V64030"/>
      <c r="W64030"/>
    </row>
    <row r="64031" spans="22:23" ht="14.25">
      <c r="V64031"/>
      <c r="W64031"/>
    </row>
    <row r="64032" spans="22:23" ht="14.25">
      <c r="V64032"/>
      <c r="W64032"/>
    </row>
    <row r="64033" spans="22:23" ht="14.25">
      <c r="V64033"/>
      <c r="W64033"/>
    </row>
    <row r="64034" spans="22:23" ht="14.25">
      <c r="V64034"/>
      <c r="W64034"/>
    </row>
    <row r="64035" spans="22:23" ht="14.25">
      <c r="V64035"/>
      <c r="W64035"/>
    </row>
    <row r="64036" spans="22:23" ht="14.25">
      <c r="V64036"/>
      <c r="W64036"/>
    </row>
    <row r="64037" spans="22:23" ht="14.25">
      <c r="V64037"/>
      <c r="W64037"/>
    </row>
    <row r="64038" spans="22:23" ht="14.25">
      <c r="V64038"/>
      <c r="W64038"/>
    </row>
    <row r="64039" spans="22:23" ht="14.25">
      <c r="V64039"/>
      <c r="W64039"/>
    </row>
    <row r="64040" spans="22:23" ht="14.25">
      <c r="V64040"/>
      <c r="W64040"/>
    </row>
    <row r="64041" spans="22:23" ht="14.25">
      <c r="V64041"/>
      <c r="W64041"/>
    </row>
    <row r="64047" spans="22:23" ht="14.25">
      <c r="V64047"/>
      <c r="W64047"/>
    </row>
    <row r="64048" spans="22:23" ht="14.25">
      <c r="V64048"/>
      <c r="W64048"/>
    </row>
    <row r="64049" spans="22:23" ht="14.25">
      <c r="V64049"/>
      <c r="W64049"/>
    </row>
    <row r="64050" spans="22:23" ht="14.25">
      <c r="V64050"/>
      <c r="W64050"/>
    </row>
    <row r="64051" spans="22:23" ht="14.25">
      <c r="V64051"/>
      <c r="W64051"/>
    </row>
    <row r="64052" spans="22:23" ht="14.25">
      <c r="V64052"/>
      <c r="W64052"/>
    </row>
    <row r="64053" spans="22:23" ht="14.25">
      <c r="V64053"/>
      <c r="W64053"/>
    </row>
    <row r="64054" spans="22:23" ht="14.25">
      <c r="V64054"/>
      <c r="W64054"/>
    </row>
    <row r="64055" spans="22:23" ht="14.25">
      <c r="V64055"/>
      <c r="W64055"/>
    </row>
    <row r="64056" spans="22:23" ht="14.25">
      <c r="V64056"/>
      <c r="W64056"/>
    </row>
    <row r="64057" spans="22:23" ht="14.25">
      <c r="V64057"/>
      <c r="W64057"/>
    </row>
    <row r="64063" spans="22:23" ht="14.25">
      <c r="V64063"/>
      <c r="W64063"/>
    </row>
    <row r="64064" spans="22:23" ht="14.25">
      <c r="V64064"/>
      <c r="W64064"/>
    </row>
    <row r="64065" spans="22:23" ht="14.25">
      <c r="V64065"/>
      <c r="W64065"/>
    </row>
    <row r="64066" spans="22:23" ht="14.25">
      <c r="V64066"/>
      <c r="W64066"/>
    </row>
    <row r="64067" spans="22:23" ht="14.25">
      <c r="V64067"/>
      <c r="W64067"/>
    </row>
    <row r="64068" spans="22:23" ht="14.25">
      <c r="V64068"/>
      <c r="W64068"/>
    </row>
    <row r="64069" spans="22:23" ht="14.25">
      <c r="V64069"/>
      <c r="W64069"/>
    </row>
    <row r="64070" spans="22:23" ht="14.25">
      <c r="V64070"/>
      <c r="W64070"/>
    </row>
    <row r="64071" spans="22:23" ht="14.25">
      <c r="V64071"/>
      <c r="W64071"/>
    </row>
    <row r="64072" spans="22:23" ht="14.25">
      <c r="V64072"/>
      <c r="W64072"/>
    </row>
    <row r="64073" spans="22:23" ht="14.25">
      <c r="V64073"/>
      <c r="W64073"/>
    </row>
    <row r="64074" spans="22:23" ht="14.25">
      <c r="V64074"/>
      <c r="W64074"/>
    </row>
    <row r="64075" spans="22:23" ht="14.25">
      <c r="V64075"/>
      <c r="W64075"/>
    </row>
    <row r="64076" spans="22:23" ht="14.25">
      <c r="V64076"/>
      <c r="W64076"/>
    </row>
    <row r="64077" spans="22:23" ht="14.25">
      <c r="V64077"/>
      <c r="W64077"/>
    </row>
    <row r="64078" spans="22:23" ht="14.25">
      <c r="V64078"/>
      <c r="W64078"/>
    </row>
    <row r="64084" spans="22:23" ht="14.25">
      <c r="V64084"/>
      <c r="W64084"/>
    </row>
    <row r="64090" spans="22:23" ht="14.25">
      <c r="V64090"/>
      <c r="W64090"/>
    </row>
    <row r="64091" spans="22:23" ht="14.25">
      <c r="V64091"/>
      <c r="W64091"/>
    </row>
    <row r="64092" spans="22:23" ht="14.25">
      <c r="V64092"/>
      <c r="W64092"/>
    </row>
    <row r="64093" spans="22:23" ht="14.25">
      <c r="V64093"/>
      <c r="W64093"/>
    </row>
    <row r="64094" spans="22:23" ht="14.25">
      <c r="V64094"/>
      <c r="W64094"/>
    </row>
    <row r="64095" spans="22:23" ht="14.25">
      <c r="V64095"/>
      <c r="W64095"/>
    </row>
    <row r="64101" spans="22:23" ht="14.25">
      <c r="V64101"/>
      <c r="W64101"/>
    </row>
    <row r="64102" spans="22:23" ht="14.25">
      <c r="V64102"/>
      <c r="W64102"/>
    </row>
    <row r="64103" spans="22:23" ht="14.25">
      <c r="V64103"/>
      <c r="W64103"/>
    </row>
    <row r="64109" spans="22:23" ht="14.25">
      <c r="V64109"/>
      <c r="W64109"/>
    </row>
    <row r="64110" spans="22:23" ht="14.25">
      <c r="V64110"/>
      <c r="W64110"/>
    </row>
    <row r="64111" spans="22:23" ht="14.25">
      <c r="V64111"/>
      <c r="W64111"/>
    </row>
    <row r="64112" spans="22:23" ht="14.25">
      <c r="V64112"/>
      <c r="W64112"/>
    </row>
    <row r="64113" spans="22:23" ht="14.25">
      <c r="V64113"/>
      <c r="W64113"/>
    </row>
    <row r="64114" spans="22:23" ht="14.25">
      <c r="V64114"/>
      <c r="W64114"/>
    </row>
    <row r="64120" spans="22:23" ht="14.25">
      <c r="V64120"/>
      <c r="W64120"/>
    </row>
    <row r="64121" spans="22:23" ht="14.25">
      <c r="V64121"/>
      <c r="W64121"/>
    </row>
    <row r="64122" spans="22:23" ht="14.25">
      <c r="V64122"/>
      <c r="W64122"/>
    </row>
    <row r="64128" spans="22:23" ht="14.25">
      <c r="V64128"/>
      <c r="W64128"/>
    </row>
    <row r="64129" spans="22:23" ht="14.25">
      <c r="V64129"/>
      <c r="W64129"/>
    </row>
    <row r="64130" spans="22:23" ht="14.25">
      <c r="V64130"/>
      <c r="W64130"/>
    </row>
    <row r="64136" spans="22:23" ht="14.25">
      <c r="V64136"/>
      <c r="W64136"/>
    </row>
    <row r="64137" spans="22:23" ht="14.25">
      <c r="V64137"/>
      <c r="W64137"/>
    </row>
    <row r="64143" spans="22:23" ht="14.25">
      <c r="V64143"/>
      <c r="W64143"/>
    </row>
    <row r="64144" spans="22:23" ht="14.25">
      <c r="V64144"/>
      <c r="W64144"/>
    </row>
    <row r="64148" spans="22:23" ht="14.25">
      <c r="V64148"/>
      <c r="W64148"/>
    </row>
    <row r="64149" spans="22:23" ht="14.25">
      <c r="V64149"/>
      <c r="W64149"/>
    </row>
    <row r="64150" spans="22:23" ht="14.25">
      <c r="V64150"/>
      <c r="W64150"/>
    </row>
    <row r="64151" spans="22:23" ht="14.25">
      <c r="V64151"/>
      <c r="W64151"/>
    </row>
    <row r="64152" spans="22:23" ht="14.25">
      <c r="V64152"/>
      <c r="W64152"/>
    </row>
    <row r="64153" spans="22:23" ht="14.25">
      <c r="V64153"/>
      <c r="W64153"/>
    </row>
    <row r="64154" spans="22:23" ht="14.25">
      <c r="V64154"/>
      <c r="W64154"/>
    </row>
    <row r="64155" spans="22:23" ht="14.25">
      <c r="V64155"/>
      <c r="W64155"/>
    </row>
    <row r="64156" spans="22:23" ht="14.25">
      <c r="V64156"/>
      <c r="W64156"/>
    </row>
    <row r="64157" spans="22:23" ht="14.25">
      <c r="V64157"/>
      <c r="W64157"/>
    </row>
    <row r="64158" spans="22:23" ht="14.25">
      <c r="V64158"/>
      <c r="W64158"/>
    </row>
    <row r="64159" spans="22:23" ht="14.25">
      <c r="V64159"/>
      <c r="W64159"/>
    </row>
    <row r="64160" spans="22:23" ht="14.25">
      <c r="V64160"/>
      <c r="W64160"/>
    </row>
    <row r="64161" spans="22:23" ht="14.25">
      <c r="V64161"/>
      <c r="W64161"/>
    </row>
    <row r="64162" spans="22:23" ht="14.25">
      <c r="V64162"/>
      <c r="W64162"/>
    </row>
    <row r="64163" spans="22:23" ht="14.25">
      <c r="V64163"/>
      <c r="W64163"/>
    </row>
    <row r="64164" spans="22:23" ht="14.25">
      <c r="V64164"/>
      <c r="W64164"/>
    </row>
    <row r="64165" spans="22:23" ht="14.25">
      <c r="V64165"/>
      <c r="W64165"/>
    </row>
    <row r="64166" spans="22:23" ht="14.25">
      <c r="V64166"/>
      <c r="W64166"/>
    </row>
    <row r="64167" spans="22:23" ht="14.25">
      <c r="V64167"/>
      <c r="W64167"/>
    </row>
    <row r="64168" spans="22:23" ht="14.25">
      <c r="V64168"/>
      <c r="W64168"/>
    </row>
    <row r="64169" spans="22:23" ht="14.25">
      <c r="V64169"/>
      <c r="W64169"/>
    </row>
    <row r="64170" spans="22:23" ht="14.25">
      <c r="V64170"/>
      <c r="W64170"/>
    </row>
    <row r="64171" spans="22:23" ht="14.25">
      <c r="V64171"/>
      <c r="W64171"/>
    </row>
    <row r="64172" spans="22:23" ht="14.25">
      <c r="V64172"/>
      <c r="W64172"/>
    </row>
    <row r="64173" spans="22:23" ht="14.25">
      <c r="V64173"/>
      <c r="W64173"/>
    </row>
    <row r="64174" spans="22:23" ht="14.25">
      <c r="V64174"/>
      <c r="W64174"/>
    </row>
    <row r="64175" spans="22:23" ht="14.25">
      <c r="V64175"/>
      <c r="W64175"/>
    </row>
    <row r="64176" spans="22:23" ht="14.25">
      <c r="V64176"/>
      <c r="W64176"/>
    </row>
    <row r="64177" spans="22:23" ht="14.25">
      <c r="V64177"/>
      <c r="W64177"/>
    </row>
    <row r="64178" spans="22:23" ht="14.25">
      <c r="V64178"/>
      <c r="W64178"/>
    </row>
    <row r="64179" spans="22:23" ht="14.25">
      <c r="V64179"/>
      <c r="W64179"/>
    </row>
    <row r="64180" spans="22:23" ht="14.25">
      <c r="V64180"/>
      <c r="W64180"/>
    </row>
    <row r="64181" spans="22:23" ht="14.25">
      <c r="V64181"/>
      <c r="W64181"/>
    </row>
    <row r="64182" spans="22:23" ht="14.25">
      <c r="V64182"/>
      <c r="W64182"/>
    </row>
    <row r="64183" spans="22:23" ht="14.25">
      <c r="V64183"/>
      <c r="W64183"/>
    </row>
    <row r="64184" spans="22:23" ht="14.25">
      <c r="V64184"/>
      <c r="W64184"/>
    </row>
    <row r="64185" spans="22:23" ht="14.25">
      <c r="V64185"/>
      <c r="W64185"/>
    </row>
    <row r="64186" spans="22:23" ht="14.25">
      <c r="V64186"/>
      <c r="W64186"/>
    </row>
    <row r="64187" spans="22:23" ht="14.25">
      <c r="V64187"/>
      <c r="W64187"/>
    </row>
    <row r="64188" spans="22:23" ht="14.25">
      <c r="V64188"/>
      <c r="W64188"/>
    </row>
    <row r="64189" spans="22:23" ht="14.25">
      <c r="V64189"/>
      <c r="W64189"/>
    </row>
    <row r="64190" spans="22:23" ht="14.25">
      <c r="V64190"/>
      <c r="W64190"/>
    </row>
    <row r="64191" spans="22:23" ht="14.25">
      <c r="V64191"/>
      <c r="W64191"/>
    </row>
    <row r="64192" spans="22:23" ht="14.25">
      <c r="V64192"/>
      <c r="W64192"/>
    </row>
    <row r="64193" spans="22:23" ht="14.25">
      <c r="V64193"/>
      <c r="W64193"/>
    </row>
    <row r="64194" spans="22:23" ht="14.25">
      <c r="V64194"/>
      <c r="W64194"/>
    </row>
    <row r="64195" spans="22:23" ht="14.25">
      <c r="V64195"/>
      <c r="W64195"/>
    </row>
    <row r="64196" spans="22:23" ht="14.25">
      <c r="V64196"/>
      <c r="W64196"/>
    </row>
    <row r="64197" spans="22:23" ht="14.25">
      <c r="V64197"/>
      <c r="W64197"/>
    </row>
    <row r="64198" spans="22:23" ht="14.25">
      <c r="V64198"/>
      <c r="W64198"/>
    </row>
    <row r="64199" spans="22:23" ht="14.25">
      <c r="V64199"/>
      <c r="W64199"/>
    </row>
    <row r="64200" spans="22:23" ht="14.25">
      <c r="V64200"/>
      <c r="W64200"/>
    </row>
    <row r="64201" spans="22:23" ht="14.25">
      <c r="V64201"/>
      <c r="W64201"/>
    </row>
    <row r="64202" spans="22:23" ht="14.25">
      <c r="V64202"/>
      <c r="W64202"/>
    </row>
    <row r="64203" spans="22:23" ht="14.25">
      <c r="V64203"/>
      <c r="W64203"/>
    </row>
    <row r="64204" spans="22:23" ht="14.25">
      <c r="V64204"/>
      <c r="W64204"/>
    </row>
    <row r="64205" spans="22:23" ht="14.25">
      <c r="V64205"/>
      <c r="W64205"/>
    </row>
    <row r="64206" spans="22:23" ht="14.25">
      <c r="V64206"/>
      <c r="W64206"/>
    </row>
    <row r="64207" spans="22:23" ht="14.25">
      <c r="V64207"/>
      <c r="W64207"/>
    </row>
    <row r="64208" spans="22:23" ht="14.25">
      <c r="V64208"/>
      <c r="W64208"/>
    </row>
    <row r="64209" spans="22:23" ht="14.25">
      <c r="V64209"/>
      <c r="W64209"/>
    </row>
    <row r="64210" spans="22:23" ht="14.25">
      <c r="V64210"/>
      <c r="W64210"/>
    </row>
    <row r="64211" spans="22:23" ht="14.25">
      <c r="V64211"/>
      <c r="W64211"/>
    </row>
    <row r="64212" spans="22:23" ht="14.25">
      <c r="V64212"/>
      <c r="W64212"/>
    </row>
    <row r="64213" spans="22:23" ht="14.25">
      <c r="V64213"/>
      <c r="W64213"/>
    </row>
    <row r="64214" spans="22:23" ht="14.25">
      <c r="V64214"/>
      <c r="W64214"/>
    </row>
    <row r="64215" spans="22:23" ht="14.25">
      <c r="V64215"/>
      <c r="W64215"/>
    </row>
    <row r="64216" spans="22:23" ht="14.25">
      <c r="V64216"/>
      <c r="W64216"/>
    </row>
    <row r="64217" spans="22:23" ht="14.25">
      <c r="V64217"/>
      <c r="W64217"/>
    </row>
    <row r="64218" spans="22:23" ht="14.25">
      <c r="V64218"/>
      <c r="W64218"/>
    </row>
    <row r="64219" spans="22:23" ht="14.25">
      <c r="V64219"/>
      <c r="W64219"/>
    </row>
    <row r="64220" spans="22:23" ht="14.25">
      <c r="V64220"/>
      <c r="W64220"/>
    </row>
    <row r="64221" spans="22:23" ht="14.25">
      <c r="V64221"/>
      <c r="W64221"/>
    </row>
    <row r="64222" spans="22:23" ht="14.25">
      <c r="V64222"/>
      <c r="W64222"/>
    </row>
    <row r="64223" spans="22:23" ht="14.25">
      <c r="V64223"/>
      <c r="W64223"/>
    </row>
    <row r="64224" spans="22:23" ht="14.25">
      <c r="V64224"/>
      <c r="W64224"/>
    </row>
    <row r="64225" spans="22:23" ht="14.25">
      <c r="V64225"/>
      <c r="W64225"/>
    </row>
    <row r="64226" spans="22:23" ht="14.25">
      <c r="V64226"/>
      <c r="W64226"/>
    </row>
    <row r="64227" spans="22:23" ht="14.25">
      <c r="V64227"/>
      <c r="W64227"/>
    </row>
    <row r="64228" spans="22:23" ht="14.25">
      <c r="V64228"/>
      <c r="W64228"/>
    </row>
    <row r="64229" spans="22:23" ht="14.25">
      <c r="V64229"/>
      <c r="W64229"/>
    </row>
    <row r="64230" spans="22:23" ht="14.25">
      <c r="V64230"/>
      <c r="W64230"/>
    </row>
    <row r="64231" spans="22:23" ht="14.25">
      <c r="V64231"/>
      <c r="W64231"/>
    </row>
    <row r="64232" spans="22:23" ht="14.25">
      <c r="V64232"/>
      <c r="W64232"/>
    </row>
    <row r="64233" spans="22:23" ht="14.25">
      <c r="V64233"/>
      <c r="W64233"/>
    </row>
    <row r="64234" spans="22:23" ht="14.25">
      <c r="V64234"/>
      <c r="W64234"/>
    </row>
    <row r="64235" spans="22:23" ht="14.25">
      <c r="V64235"/>
      <c r="W64235"/>
    </row>
    <row r="64236" spans="22:23" ht="14.25">
      <c r="V64236"/>
      <c r="W64236"/>
    </row>
    <row r="64237" spans="22:23" ht="14.25">
      <c r="V64237"/>
      <c r="W64237"/>
    </row>
    <row r="64238" spans="22:23" ht="14.25">
      <c r="V64238"/>
      <c r="W64238"/>
    </row>
    <row r="64239" spans="22:23" ht="14.25">
      <c r="V64239"/>
      <c r="W64239"/>
    </row>
    <row r="64240" spans="22:23" ht="14.25">
      <c r="V64240"/>
      <c r="W64240"/>
    </row>
    <row r="64241" spans="22:23" ht="14.25">
      <c r="V64241"/>
      <c r="W64241"/>
    </row>
    <row r="64242" spans="22:23" ht="14.25">
      <c r="V64242"/>
      <c r="W64242"/>
    </row>
    <row r="64243" spans="22:23" ht="14.25">
      <c r="V64243"/>
      <c r="W64243"/>
    </row>
    <row r="64244" spans="22:23" ht="14.25">
      <c r="V64244"/>
      <c r="W64244"/>
    </row>
    <row r="64245" spans="22:23" ht="14.25">
      <c r="V64245"/>
      <c r="W64245"/>
    </row>
    <row r="64246" spans="22:23" ht="14.25">
      <c r="V64246"/>
      <c r="W64246"/>
    </row>
    <row r="64247" spans="22:23" ht="14.25">
      <c r="V64247"/>
      <c r="W64247"/>
    </row>
    <row r="64248" spans="22:23" ht="14.25">
      <c r="V64248"/>
      <c r="W64248"/>
    </row>
    <row r="64249" spans="22:23" ht="14.25">
      <c r="V64249"/>
      <c r="W64249"/>
    </row>
    <row r="64250" spans="22:23" ht="14.25">
      <c r="V64250"/>
      <c r="W64250"/>
    </row>
    <row r="64251" spans="22:23" ht="14.25">
      <c r="V64251"/>
      <c r="W64251"/>
    </row>
    <row r="64252" spans="22:23" ht="14.25">
      <c r="V64252"/>
      <c r="W64252"/>
    </row>
    <row r="64253" spans="22:23" ht="14.25">
      <c r="V64253"/>
      <c r="W64253"/>
    </row>
    <row r="64254" spans="22:23" ht="14.25">
      <c r="V64254"/>
      <c r="W64254"/>
    </row>
    <row r="64255" spans="22:23" ht="14.25">
      <c r="V64255"/>
      <c r="W64255"/>
    </row>
    <row r="64256" spans="22:23" ht="14.25">
      <c r="V64256"/>
      <c r="W64256"/>
    </row>
    <row r="64257" spans="22:23" ht="14.25">
      <c r="V64257"/>
      <c r="W64257"/>
    </row>
    <row r="64258" spans="22:23" ht="14.25">
      <c r="V64258"/>
      <c r="W64258"/>
    </row>
    <row r="64259" spans="22:23" ht="14.25">
      <c r="V64259"/>
      <c r="W64259"/>
    </row>
    <row r="64260" spans="22:23" ht="14.25">
      <c r="V64260"/>
      <c r="W64260"/>
    </row>
    <row r="64261" spans="22:23" ht="14.25">
      <c r="V64261"/>
      <c r="W64261"/>
    </row>
    <row r="64262" spans="22:23" ht="14.25">
      <c r="V64262"/>
      <c r="W64262"/>
    </row>
    <row r="64263" spans="22:23" ht="14.25">
      <c r="V64263"/>
      <c r="W64263"/>
    </row>
    <row r="64264" spans="22:23" ht="14.25">
      <c r="V64264"/>
      <c r="W64264"/>
    </row>
    <row r="64265" spans="22:23" ht="14.25">
      <c r="V64265"/>
      <c r="W64265"/>
    </row>
    <row r="64266" spans="22:23" ht="14.25">
      <c r="V64266"/>
      <c r="W64266"/>
    </row>
    <row r="64267" spans="22:23" ht="14.25">
      <c r="V64267"/>
      <c r="W64267"/>
    </row>
    <row r="64268" spans="22:23" ht="14.25">
      <c r="V64268"/>
      <c r="W64268"/>
    </row>
    <row r="64269" spans="22:23" ht="14.25">
      <c r="V64269"/>
      <c r="W64269"/>
    </row>
    <row r="64270" spans="22:23" ht="14.25">
      <c r="V64270"/>
      <c r="W64270"/>
    </row>
    <row r="64271" spans="22:23" ht="14.25">
      <c r="V64271"/>
      <c r="W64271"/>
    </row>
    <row r="64272" spans="22:23" ht="14.25">
      <c r="V64272"/>
      <c r="W64272"/>
    </row>
    <row r="64273" spans="22:23" ht="14.25">
      <c r="V64273"/>
      <c r="W64273"/>
    </row>
    <row r="64274" spans="22:23" ht="14.25">
      <c r="V64274"/>
      <c r="W64274"/>
    </row>
    <row r="64275" spans="22:23" ht="14.25">
      <c r="V64275"/>
      <c r="W64275"/>
    </row>
    <row r="64276" spans="22:23" ht="14.25">
      <c r="V64276"/>
      <c r="W64276"/>
    </row>
    <row r="64277" spans="22:23" ht="14.25">
      <c r="V64277"/>
      <c r="W64277"/>
    </row>
    <row r="64278" spans="22:23" ht="14.25">
      <c r="V64278"/>
      <c r="W64278"/>
    </row>
    <row r="64279" spans="22:23" ht="14.25">
      <c r="V64279"/>
      <c r="W64279"/>
    </row>
    <row r="64280" spans="22:23" ht="14.25">
      <c r="V64280"/>
      <c r="W64280"/>
    </row>
    <row r="64281" spans="22:23" ht="14.25">
      <c r="V64281"/>
      <c r="W64281"/>
    </row>
    <row r="64282" spans="22:23" ht="14.25">
      <c r="V64282"/>
      <c r="W64282"/>
    </row>
    <row r="64283" spans="22:23" ht="14.25">
      <c r="V64283"/>
      <c r="W64283"/>
    </row>
    <row r="64284" spans="22:23" ht="14.25">
      <c r="V64284"/>
      <c r="W64284"/>
    </row>
    <row r="64285" spans="22:23" ht="14.25">
      <c r="V64285"/>
      <c r="W64285"/>
    </row>
    <row r="64286" spans="22:23" ht="14.25">
      <c r="V64286"/>
      <c r="W64286"/>
    </row>
    <row r="64287" spans="22:23" ht="14.25">
      <c r="V64287"/>
      <c r="W64287"/>
    </row>
    <row r="64288" spans="22:23" ht="14.25">
      <c r="V64288"/>
      <c r="W64288"/>
    </row>
    <row r="64289" spans="22:23" ht="14.25">
      <c r="V64289"/>
      <c r="W64289"/>
    </row>
    <row r="64290" spans="22:23" ht="14.25">
      <c r="V64290"/>
      <c r="W64290"/>
    </row>
    <row r="64291" spans="22:23" ht="14.25">
      <c r="V64291"/>
      <c r="W64291"/>
    </row>
    <row r="64292" spans="22:23" ht="14.25">
      <c r="V64292"/>
      <c r="W64292"/>
    </row>
    <row r="64293" spans="22:23" ht="14.25">
      <c r="V64293"/>
      <c r="W64293"/>
    </row>
    <row r="64294" spans="22:23" ht="14.25">
      <c r="V64294"/>
      <c r="W64294"/>
    </row>
    <row r="64295" spans="22:23" ht="14.25">
      <c r="V64295"/>
      <c r="W64295"/>
    </row>
    <row r="64296" spans="22:23" ht="14.25">
      <c r="V64296"/>
      <c r="W64296"/>
    </row>
    <row r="64297" spans="22:23" ht="14.25">
      <c r="V64297"/>
      <c r="W64297"/>
    </row>
    <row r="64298" spans="22:23" ht="14.25">
      <c r="V64298"/>
      <c r="W64298"/>
    </row>
    <row r="64299" spans="22:23" ht="14.25">
      <c r="V64299"/>
      <c r="W64299"/>
    </row>
    <row r="64300" spans="22:23" ht="14.25">
      <c r="V64300"/>
      <c r="W64300"/>
    </row>
    <row r="64301" spans="22:23" ht="14.25">
      <c r="V64301"/>
      <c r="W64301"/>
    </row>
    <row r="64302" spans="22:23" ht="14.25">
      <c r="V64302"/>
      <c r="W64302"/>
    </row>
    <row r="64303" spans="22:23" ht="14.25">
      <c r="V64303"/>
      <c r="W64303"/>
    </row>
    <row r="64304" spans="22:23" ht="14.25">
      <c r="V64304"/>
      <c r="W64304"/>
    </row>
    <row r="64305" spans="22:23" ht="14.25">
      <c r="V64305"/>
      <c r="W64305"/>
    </row>
    <row r="64306" spans="22:23" ht="14.25">
      <c r="V64306"/>
      <c r="W64306"/>
    </row>
    <row r="64307" spans="22:23" ht="14.25">
      <c r="V64307"/>
      <c r="W64307"/>
    </row>
    <row r="64308" spans="22:23" ht="14.25">
      <c r="V64308"/>
      <c r="W64308"/>
    </row>
    <row r="64309" spans="22:23" ht="14.25">
      <c r="V64309"/>
      <c r="W64309"/>
    </row>
    <row r="64310" spans="22:23" ht="14.25">
      <c r="V64310"/>
      <c r="W64310"/>
    </row>
    <row r="64311" spans="22:23" ht="14.25">
      <c r="V64311"/>
      <c r="W64311"/>
    </row>
    <row r="64312" spans="22:23" ht="14.25">
      <c r="V64312"/>
      <c r="W64312"/>
    </row>
    <row r="64313" spans="22:23" ht="14.25">
      <c r="V64313"/>
      <c r="W64313"/>
    </row>
    <row r="64314" spans="22:23" ht="14.25">
      <c r="V64314"/>
      <c r="W64314"/>
    </row>
    <row r="64315" spans="22:23" ht="14.25">
      <c r="V64315"/>
      <c r="W64315"/>
    </row>
    <row r="64316" spans="22:23" ht="14.25">
      <c r="V64316"/>
      <c r="W64316"/>
    </row>
    <row r="64317" spans="22:23" ht="14.25">
      <c r="V64317"/>
      <c r="W64317"/>
    </row>
    <row r="64318" spans="22:23" ht="14.25">
      <c r="V64318"/>
      <c r="W64318"/>
    </row>
    <row r="64319" spans="22:23" ht="14.25">
      <c r="V64319"/>
      <c r="W64319"/>
    </row>
    <row r="64320" spans="22:23" ht="14.25">
      <c r="V64320"/>
      <c r="W64320"/>
    </row>
    <row r="64321" spans="22:23" ht="14.25">
      <c r="V64321"/>
      <c r="W64321"/>
    </row>
    <row r="64322" spans="22:23" ht="14.25">
      <c r="V64322"/>
      <c r="W64322"/>
    </row>
    <row r="64323" spans="22:23" ht="14.25">
      <c r="V64323"/>
      <c r="W64323"/>
    </row>
    <row r="64324" spans="22:23" ht="14.25">
      <c r="V64324"/>
      <c r="W64324"/>
    </row>
    <row r="64325" spans="22:23" ht="14.25">
      <c r="V64325"/>
      <c r="W64325"/>
    </row>
    <row r="64326" spans="22:23" ht="14.25">
      <c r="V64326"/>
      <c r="W64326"/>
    </row>
    <row r="64327" spans="22:23" ht="14.25">
      <c r="V64327"/>
      <c r="W64327"/>
    </row>
    <row r="64329" spans="22:23" ht="14.25">
      <c r="V64329"/>
      <c r="W64329"/>
    </row>
    <row r="64330" spans="22:23" ht="14.25">
      <c r="V64330"/>
      <c r="W64330"/>
    </row>
    <row r="64333" spans="22:23" ht="14.25">
      <c r="V64333"/>
      <c r="W64333"/>
    </row>
    <row r="64334" spans="22:23" ht="14.25">
      <c r="V64334"/>
      <c r="W64334"/>
    </row>
    <row r="64335" spans="22:23" ht="14.25">
      <c r="V64335"/>
      <c r="W64335"/>
    </row>
    <row r="64336" spans="22:23" ht="14.25">
      <c r="V64336"/>
      <c r="W64336"/>
    </row>
    <row r="64337" spans="22:23" ht="14.25">
      <c r="V64337"/>
      <c r="W64337"/>
    </row>
    <row r="64338" spans="22:23" ht="14.25">
      <c r="V64338"/>
      <c r="W64338"/>
    </row>
    <row r="64340" spans="22:23" ht="14.25">
      <c r="V64340"/>
      <c r="W64340"/>
    </row>
    <row r="64341" spans="22:23" ht="14.25">
      <c r="V64341"/>
      <c r="W64341"/>
    </row>
    <row r="64342" spans="22:23" ht="14.25">
      <c r="V64342"/>
      <c r="W64342"/>
    </row>
    <row r="64343" spans="22:23" ht="14.25">
      <c r="V64343"/>
      <c r="W64343"/>
    </row>
    <row r="64344" spans="22:23" ht="14.25">
      <c r="V64344"/>
      <c r="W64344"/>
    </row>
    <row r="64345" spans="22:23" ht="14.25">
      <c r="V64345"/>
      <c r="W64345"/>
    </row>
    <row r="64346" spans="22:23" ht="14.25">
      <c r="V64346"/>
      <c r="W64346"/>
    </row>
    <row r="64347" spans="22:23" ht="14.25">
      <c r="V64347"/>
      <c r="W64347"/>
    </row>
    <row r="64348" spans="22:23" ht="14.25">
      <c r="V64348"/>
      <c r="W64348"/>
    </row>
    <row r="64349" spans="22:23" ht="14.25">
      <c r="V64349"/>
      <c r="W64349"/>
    </row>
    <row r="64350" spans="22:23" ht="14.25">
      <c r="V64350"/>
      <c r="W64350"/>
    </row>
    <row r="64351" spans="22:23" ht="14.25">
      <c r="V64351"/>
      <c r="W64351"/>
    </row>
    <row r="64352" spans="22:23" ht="14.25">
      <c r="V64352"/>
      <c r="W64352"/>
    </row>
    <row r="64353" spans="22:23" ht="14.25">
      <c r="V64353"/>
      <c r="W64353"/>
    </row>
    <row r="64355" spans="22:23" ht="14.25">
      <c r="V64355"/>
      <c r="W64355"/>
    </row>
    <row r="64356" spans="22:23" ht="14.25">
      <c r="V64356"/>
      <c r="W64356"/>
    </row>
    <row r="64357" spans="22:23" ht="14.25">
      <c r="V64357"/>
      <c r="W64357"/>
    </row>
    <row r="64358" spans="22:23" ht="14.25">
      <c r="V64358"/>
      <c r="W64358"/>
    </row>
    <row r="64359" spans="22:23" ht="14.25">
      <c r="V64359"/>
      <c r="W64359"/>
    </row>
    <row r="64360" spans="22:23" ht="14.25">
      <c r="V64360"/>
      <c r="W64360"/>
    </row>
    <row r="64361" spans="22:23" ht="14.25">
      <c r="V64361"/>
      <c r="W64361"/>
    </row>
    <row r="64362" spans="22:23" ht="14.25">
      <c r="V64362"/>
      <c r="W64362"/>
    </row>
    <row r="64363" spans="22:23" ht="14.25">
      <c r="V64363"/>
      <c r="W64363"/>
    </row>
    <row r="64364" spans="22:23" ht="14.25">
      <c r="V64364"/>
      <c r="W64364"/>
    </row>
    <row r="64365" spans="22:23" ht="14.25">
      <c r="V64365"/>
      <c r="W64365"/>
    </row>
    <row r="64366" spans="22:23" ht="14.25">
      <c r="V64366"/>
      <c r="W64366"/>
    </row>
    <row r="64367" spans="22:23" ht="14.25">
      <c r="V64367"/>
      <c r="W64367"/>
    </row>
    <row r="64370" spans="22:23" ht="14.25">
      <c r="V64370"/>
      <c r="W64370"/>
    </row>
    <row r="64371" spans="22:23" ht="14.25">
      <c r="V64371"/>
      <c r="W64371"/>
    </row>
    <row r="64372" spans="22:23" ht="14.25">
      <c r="V64372"/>
      <c r="W64372"/>
    </row>
    <row r="64373" spans="22:23" ht="14.25">
      <c r="V64373"/>
      <c r="W64373"/>
    </row>
    <row r="64374" spans="22:23" ht="14.25">
      <c r="V64374"/>
      <c r="W64374"/>
    </row>
    <row r="64375" spans="22:23" ht="14.25">
      <c r="V64375"/>
      <c r="W64375"/>
    </row>
    <row r="64379" spans="22:23" ht="14.25">
      <c r="V64379"/>
      <c r="W64379"/>
    </row>
    <row r="64380" spans="22:23" ht="14.25">
      <c r="V64380"/>
      <c r="W64380"/>
    </row>
    <row r="64381" spans="22:23" ht="14.25">
      <c r="V64381"/>
      <c r="W64381"/>
    </row>
    <row r="64382" spans="22:23" ht="14.25">
      <c r="V64382"/>
      <c r="W64382"/>
    </row>
    <row r="64383" spans="22:23" ht="14.25">
      <c r="V64383"/>
      <c r="W64383"/>
    </row>
    <row r="64384" spans="22:23" ht="14.25">
      <c r="V64384"/>
      <c r="W64384"/>
    </row>
    <row r="64385" spans="22:23" ht="14.25">
      <c r="V64385"/>
      <c r="W64385"/>
    </row>
    <row r="64386" spans="22:23" ht="14.25">
      <c r="V64386"/>
      <c r="W64386"/>
    </row>
    <row r="64387" spans="22:23" ht="14.25">
      <c r="V64387"/>
      <c r="W64387"/>
    </row>
    <row r="64388" spans="22:23" ht="14.25">
      <c r="V64388"/>
      <c r="W64388"/>
    </row>
    <row r="64389" spans="22:23" ht="14.25">
      <c r="V64389"/>
      <c r="W64389"/>
    </row>
    <row r="64390" spans="22:23" ht="14.25">
      <c r="V64390"/>
      <c r="W64390"/>
    </row>
    <row r="64391" spans="22:23" ht="14.25">
      <c r="V64391"/>
      <c r="W64391"/>
    </row>
    <row r="64392" spans="22:23" ht="14.25">
      <c r="V64392"/>
      <c r="W64392"/>
    </row>
    <row r="64393" spans="22:23" ht="14.25">
      <c r="V64393"/>
      <c r="W64393"/>
    </row>
    <row r="64394" spans="22:23" ht="14.25">
      <c r="V64394"/>
      <c r="W64394"/>
    </row>
    <row r="64395" spans="22:23" ht="14.25">
      <c r="V64395"/>
      <c r="W64395"/>
    </row>
    <row r="64396" spans="22:23" ht="14.25">
      <c r="V64396"/>
      <c r="W64396"/>
    </row>
    <row r="64397" spans="22:23" ht="14.25">
      <c r="V64397"/>
      <c r="W64397"/>
    </row>
    <row r="64398" spans="22:23" ht="14.25">
      <c r="V64398"/>
      <c r="W64398"/>
    </row>
    <row r="64399" spans="22:23" ht="14.25">
      <c r="V64399"/>
      <c r="W64399"/>
    </row>
    <row r="64400" spans="22:23" ht="14.25">
      <c r="V64400"/>
      <c r="W64400"/>
    </row>
    <row r="64401" spans="22:23" ht="14.25">
      <c r="V64401"/>
      <c r="W64401"/>
    </row>
    <row r="64402" spans="22:23" ht="14.25">
      <c r="V64402"/>
      <c r="W64402"/>
    </row>
    <row r="64403" spans="22:23" ht="14.25">
      <c r="V64403"/>
      <c r="W64403"/>
    </row>
    <row r="64404" spans="22:23" ht="14.25">
      <c r="V64404"/>
      <c r="W64404"/>
    </row>
    <row r="64405" spans="22:23" ht="14.25">
      <c r="V64405"/>
      <c r="W64405"/>
    </row>
    <row r="64406" spans="22:23" ht="14.25">
      <c r="V64406"/>
      <c r="W64406"/>
    </row>
    <row r="64407" spans="22:23" ht="14.25">
      <c r="V64407"/>
      <c r="W64407"/>
    </row>
    <row r="64408" spans="22:23" ht="14.25">
      <c r="V64408"/>
      <c r="W64408"/>
    </row>
    <row r="64409" spans="22:23" ht="14.25">
      <c r="V64409"/>
      <c r="W64409"/>
    </row>
    <row r="64410" spans="22:23" ht="14.25">
      <c r="V64410"/>
      <c r="W64410"/>
    </row>
    <row r="64411" spans="22:23" ht="14.25">
      <c r="V64411"/>
      <c r="W64411"/>
    </row>
    <row r="64412" spans="22:23" ht="14.25">
      <c r="V64412"/>
      <c r="W64412"/>
    </row>
    <row r="64413" spans="22:23" ht="14.25">
      <c r="V64413"/>
      <c r="W64413"/>
    </row>
    <row r="64414" spans="22:23" ht="14.25">
      <c r="V64414"/>
      <c r="W64414"/>
    </row>
    <row r="64415" spans="22:23" ht="14.25">
      <c r="V64415"/>
      <c r="W64415"/>
    </row>
    <row r="64416" spans="22:23" ht="14.25">
      <c r="V64416"/>
      <c r="W64416"/>
    </row>
    <row r="64417" spans="22:23" ht="14.25">
      <c r="V64417"/>
      <c r="W64417"/>
    </row>
    <row r="64418" spans="22:23" ht="14.25">
      <c r="V64418"/>
      <c r="W64418"/>
    </row>
    <row r="64419" spans="22:23" ht="14.25">
      <c r="V64419"/>
      <c r="W64419"/>
    </row>
    <row r="64420" spans="22:23" ht="14.25">
      <c r="V64420"/>
      <c r="W64420"/>
    </row>
    <row r="64421" spans="22:23" ht="14.25">
      <c r="V64421"/>
      <c r="W64421"/>
    </row>
    <row r="64422" spans="22:23" ht="14.25">
      <c r="V64422"/>
      <c r="W64422"/>
    </row>
    <row r="64423" spans="22:23" ht="14.25">
      <c r="V64423"/>
      <c r="W64423"/>
    </row>
    <row r="64424" spans="22:23" ht="14.25">
      <c r="V64424"/>
      <c r="W64424"/>
    </row>
    <row r="64425" spans="22:23" ht="14.25">
      <c r="V64425"/>
      <c r="W64425"/>
    </row>
    <row r="64426" spans="22:23" ht="14.25">
      <c r="V64426"/>
      <c r="W64426"/>
    </row>
    <row r="64427" spans="22:23" ht="14.25">
      <c r="V64427"/>
      <c r="W64427"/>
    </row>
    <row r="64428" spans="22:23" ht="14.25">
      <c r="V64428"/>
      <c r="W64428"/>
    </row>
    <row r="64429" spans="22:23" ht="14.25">
      <c r="V64429"/>
      <c r="W64429"/>
    </row>
    <row r="64430" spans="22:23" ht="14.25">
      <c r="V64430"/>
      <c r="W64430"/>
    </row>
    <row r="64431" spans="22:23" ht="14.25">
      <c r="V64431"/>
      <c r="W64431"/>
    </row>
    <row r="64432" spans="22:23" ht="14.25">
      <c r="V64432"/>
      <c r="W64432"/>
    </row>
    <row r="64433" spans="22:23" ht="14.25">
      <c r="V64433"/>
      <c r="W64433"/>
    </row>
    <row r="64434" spans="22:23" ht="14.25">
      <c r="V64434"/>
      <c r="W64434"/>
    </row>
    <row r="64435" spans="22:23" ht="14.25">
      <c r="V64435"/>
      <c r="W64435"/>
    </row>
    <row r="64436" spans="22:23" ht="14.25">
      <c r="V64436"/>
      <c r="W64436"/>
    </row>
    <row r="64437" spans="22:23" ht="14.25">
      <c r="V64437"/>
      <c r="W64437"/>
    </row>
    <row r="64438" spans="22:23" ht="14.25">
      <c r="V64438"/>
      <c r="W64438"/>
    </row>
    <row r="64439" spans="22:23" ht="14.25">
      <c r="V64439"/>
      <c r="W64439"/>
    </row>
    <row r="64440" spans="22:23" ht="14.25">
      <c r="V64440"/>
      <c r="W64440"/>
    </row>
    <row r="64441" spans="22:23" ht="14.25">
      <c r="V64441"/>
      <c r="W64441"/>
    </row>
    <row r="64442" spans="22:23" ht="14.25">
      <c r="V64442"/>
      <c r="W64442"/>
    </row>
    <row r="64443" spans="22:23" ht="14.25">
      <c r="V64443"/>
      <c r="W64443"/>
    </row>
    <row r="64444" spans="22:23" ht="14.25">
      <c r="V64444"/>
      <c r="W64444"/>
    </row>
    <row r="64449" spans="22:23" ht="14.25">
      <c r="V64449"/>
      <c r="W64449"/>
    </row>
    <row r="64450" spans="22:23" ht="14.25">
      <c r="V64450"/>
      <c r="W64450"/>
    </row>
    <row r="64451" spans="22:23" ht="14.25">
      <c r="V64451"/>
      <c r="W64451"/>
    </row>
    <row r="64452" spans="22:23" ht="14.25">
      <c r="V64452"/>
      <c r="W64452"/>
    </row>
    <row r="64453" spans="22:23" ht="14.25">
      <c r="V64453"/>
      <c r="W64453"/>
    </row>
    <row r="64454" spans="22:23" ht="14.25">
      <c r="V64454"/>
      <c r="W64454"/>
    </row>
    <row r="64455" spans="22:23" ht="14.25">
      <c r="V64455"/>
      <c r="W64455"/>
    </row>
    <row r="64456" spans="22:23" ht="14.25">
      <c r="V64456"/>
      <c r="W64456"/>
    </row>
    <row r="64457" spans="22:23" ht="14.25">
      <c r="V64457"/>
      <c r="W64457"/>
    </row>
    <row r="64458" spans="22:23" ht="14.25">
      <c r="V64458"/>
      <c r="W64458"/>
    </row>
    <row r="64459" spans="22:23" ht="14.25">
      <c r="V64459"/>
      <c r="W64459"/>
    </row>
    <row r="64460" spans="22:23" ht="14.25">
      <c r="V64460"/>
      <c r="W64460"/>
    </row>
    <row r="64461" spans="22:23" ht="14.25">
      <c r="V64461"/>
      <c r="W64461"/>
    </row>
    <row r="64462" spans="22:23" ht="14.25">
      <c r="V64462"/>
      <c r="W64462"/>
    </row>
    <row r="64463" spans="22:23" ht="14.25">
      <c r="V64463"/>
      <c r="W64463"/>
    </row>
    <row r="64464" spans="22:23" ht="14.25">
      <c r="V64464"/>
      <c r="W64464"/>
    </row>
    <row r="64465" spans="22:23" ht="14.25">
      <c r="V64465"/>
      <c r="W64465"/>
    </row>
    <row r="64466" spans="22:23" ht="14.25">
      <c r="V64466"/>
      <c r="W64466"/>
    </row>
    <row r="64467" spans="22:23" ht="14.25">
      <c r="V64467"/>
      <c r="W64467"/>
    </row>
    <row r="64468" spans="22:23" ht="14.25">
      <c r="V64468"/>
      <c r="W64468"/>
    </row>
    <row r="64471" spans="22:23" ht="14.25">
      <c r="V64471"/>
      <c r="W64471"/>
    </row>
    <row r="64472" spans="22:23" ht="14.25">
      <c r="V64472"/>
      <c r="W64472"/>
    </row>
    <row r="64473" spans="22:23" ht="14.25">
      <c r="V64473"/>
      <c r="W64473"/>
    </row>
    <row r="64474" spans="22:23" ht="14.25">
      <c r="V64474"/>
      <c r="W64474"/>
    </row>
    <row r="64475" spans="22:23" ht="14.25">
      <c r="V64475"/>
      <c r="W64475"/>
    </row>
    <row r="64476" spans="22:23" ht="14.25">
      <c r="V64476"/>
      <c r="W64476"/>
    </row>
    <row r="64477" spans="22:23" ht="14.25">
      <c r="V64477"/>
      <c r="W64477"/>
    </row>
    <row r="64478" spans="22:23" ht="14.25">
      <c r="V64478"/>
      <c r="W64478"/>
    </row>
    <row r="64479" spans="22:23" ht="14.25">
      <c r="V64479"/>
      <c r="W64479"/>
    </row>
    <row r="64480" spans="22:23" ht="14.25">
      <c r="V64480"/>
      <c r="W64480"/>
    </row>
    <row r="64481" spans="22:23" ht="14.25">
      <c r="V64481"/>
      <c r="W64481"/>
    </row>
    <row r="64482" spans="22:23" ht="14.25">
      <c r="V64482"/>
      <c r="W64482"/>
    </row>
    <row r="64483" spans="22:23" ht="14.25">
      <c r="V64483"/>
      <c r="W64483"/>
    </row>
    <row r="64484" spans="22:23" ht="14.25">
      <c r="V64484"/>
      <c r="W64484"/>
    </row>
    <row r="64485" spans="22:23" ht="14.25">
      <c r="V64485"/>
      <c r="W64485"/>
    </row>
    <row r="64486" spans="22:23" ht="14.25">
      <c r="V64486"/>
      <c r="W64486"/>
    </row>
    <row r="64487" spans="22:23" ht="14.25">
      <c r="V64487"/>
      <c r="W64487"/>
    </row>
    <row r="64488" spans="22:23" ht="14.25">
      <c r="V64488"/>
      <c r="W64488"/>
    </row>
    <row r="64489" spans="22:23" ht="14.25">
      <c r="V64489"/>
      <c r="W64489"/>
    </row>
    <row r="64490" spans="22:23" ht="14.25">
      <c r="V64490"/>
      <c r="W64490"/>
    </row>
    <row r="64491" spans="22:23" ht="14.25">
      <c r="V64491"/>
      <c r="W64491"/>
    </row>
    <row r="64492" spans="22:23" ht="14.25">
      <c r="V64492"/>
      <c r="W64492"/>
    </row>
  </sheetData>
  <sheetProtection/>
  <mergeCells count="7">
    <mergeCell ref="A2:E2"/>
    <mergeCell ref="L2:T2"/>
    <mergeCell ref="A3:B3"/>
    <mergeCell ref="L3:M3"/>
    <mergeCell ref="L815:L817"/>
    <mergeCell ref="L818:L828"/>
    <mergeCell ref="M822:M826"/>
  </mergeCells>
  <printOptions/>
  <pageMargins left="0.75" right="0.67" top="1" bottom="1" header="0.51" footer="0.51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Zeros="0" tabSelected="1" workbookViewId="0" topLeftCell="A1">
      <selection activeCell="P18" sqref="P18"/>
    </sheetView>
  </sheetViews>
  <sheetFormatPr defaultColWidth="8.75390625" defaultRowHeight="14.25"/>
  <cols>
    <col min="1" max="1" width="30.75390625" style="0" customWidth="1"/>
    <col min="2" max="2" width="7.375" style="217" customWidth="1"/>
    <col min="3" max="12" width="6.375" style="217" customWidth="1"/>
    <col min="13" max="13" width="7.75390625" style="217" customWidth="1"/>
    <col min="14" max="19" width="6.375" style="217" customWidth="1"/>
    <col min="20" max="20" width="5.875" style="217" customWidth="1"/>
    <col min="21" max="21" width="7.50390625" style="217" customWidth="1"/>
    <col min="22" max="22" width="5.875" style="0" customWidth="1"/>
    <col min="23" max="23" width="6.875" style="0" customWidth="1"/>
  </cols>
  <sheetData>
    <row r="1" spans="1:21" s="216" customFormat="1" ht="17.25" customHeight="1">
      <c r="A1" s="218" t="s">
        <v>1799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3" ht="24.75" customHeight="1">
      <c r="A2" s="590" t="s">
        <v>1800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</row>
    <row r="3" spans="1:23" ht="15" customHeight="1">
      <c r="A3" s="447"/>
      <c r="B3" s="474"/>
      <c r="C3" s="474"/>
      <c r="D3" s="474"/>
      <c r="E3" s="474"/>
      <c r="F3" s="474"/>
      <c r="G3" s="475"/>
      <c r="H3" s="475" t="s">
        <v>1829</v>
      </c>
      <c r="I3" s="475"/>
      <c r="J3" s="475"/>
      <c r="K3" s="475"/>
      <c r="L3" s="475"/>
      <c r="M3" s="420"/>
      <c r="N3" s="420"/>
      <c r="O3" s="420"/>
      <c r="P3" s="420"/>
      <c r="Q3" s="556" t="s">
        <v>1830</v>
      </c>
      <c r="R3" s="556"/>
      <c r="S3" s="556"/>
      <c r="T3" s="556"/>
      <c r="U3" s="556"/>
      <c r="V3" s="556"/>
      <c r="W3" s="556"/>
    </row>
    <row r="4" spans="1:23" ht="23.25" customHeight="1">
      <c r="A4" s="597" t="s">
        <v>1775</v>
      </c>
      <c r="B4" s="597" t="s">
        <v>1801</v>
      </c>
      <c r="C4" s="591" t="s">
        <v>1795</v>
      </c>
      <c r="D4" s="592"/>
      <c r="E4" s="592"/>
      <c r="F4" s="592"/>
      <c r="G4" s="592"/>
      <c r="H4" s="592"/>
      <c r="I4" s="592"/>
      <c r="J4" s="592"/>
      <c r="K4" s="592"/>
      <c r="L4" s="593"/>
      <c r="M4" s="597" t="s">
        <v>1802</v>
      </c>
      <c r="N4" s="594" t="s">
        <v>1795</v>
      </c>
      <c r="O4" s="595"/>
      <c r="P4" s="595"/>
      <c r="Q4" s="595"/>
      <c r="R4" s="595"/>
      <c r="S4" s="595"/>
      <c r="T4" s="595"/>
      <c r="U4" s="595"/>
      <c r="V4" s="595"/>
      <c r="W4" s="596"/>
    </row>
    <row r="5" spans="1:23" ht="30" customHeight="1">
      <c r="A5" s="598"/>
      <c r="B5" s="598"/>
      <c r="C5" s="451" t="s">
        <v>1756</v>
      </c>
      <c r="D5" s="451" t="s">
        <v>1757</v>
      </c>
      <c r="E5" s="451" t="s">
        <v>1758</v>
      </c>
      <c r="F5" s="451" t="s">
        <v>1759</v>
      </c>
      <c r="G5" s="451" t="s">
        <v>1760</v>
      </c>
      <c r="H5" s="451" t="s">
        <v>1761</v>
      </c>
      <c r="I5" s="427" t="s">
        <v>1762</v>
      </c>
      <c r="J5" s="427" t="s">
        <v>1763</v>
      </c>
      <c r="K5" s="427" t="s">
        <v>1764</v>
      </c>
      <c r="L5" s="427" t="s">
        <v>1765</v>
      </c>
      <c r="M5" s="598"/>
      <c r="N5" s="451" t="s">
        <v>1756</v>
      </c>
      <c r="O5" s="451" t="s">
        <v>1757</v>
      </c>
      <c r="P5" s="451" t="s">
        <v>1758</v>
      </c>
      <c r="Q5" s="451" t="s">
        <v>1759</v>
      </c>
      <c r="R5" s="451" t="s">
        <v>1760</v>
      </c>
      <c r="S5" s="451" t="s">
        <v>1761</v>
      </c>
      <c r="T5" s="427" t="s">
        <v>1762</v>
      </c>
      <c r="U5" s="427" t="s">
        <v>1763</v>
      </c>
      <c r="V5" s="427" t="s">
        <v>1764</v>
      </c>
      <c r="W5" s="427" t="s">
        <v>1765</v>
      </c>
    </row>
    <row r="6" spans="1:23" ht="23.25" customHeight="1">
      <c r="A6" s="524" t="s">
        <v>1888</v>
      </c>
      <c r="B6" s="478">
        <f aca="true" t="shared" si="0" ref="B6:B11">SUM(C6:L6)</f>
        <v>32408</v>
      </c>
      <c r="C6" s="478">
        <f>SUM(C7:C8)</f>
        <v>1842</v>
      </c>
      <c r="D6" s="478">
        <f aca="true" t="shared" si="1" ref="D6:W6">SUM(D7:D8)</f>
        <v>5029</v>
      </c>
      <c r="E6" s="478">
        <f t="shared" si="1"/>
        <v>7560</v>
      </c>
      <c r="F6" s="478">
        <f t="shared" si="1"/>
        <v>3359</v>
      </c>
      <c r="G6" s="478">
        <f t="shared" si="1"/>
        <v>8772</v>
      </c>
      <c r="H6" s="478">
        <f t="shared" si="1"/>
        <v>3178</v>
      </c>
      <c r="I6" s="478">
        <f t="shared" si="1"/>
        <v>0</v>
      </c>
      <c r="J6" s="478">
        <f t="shared" si="1"/>
        <v>2668</v>
      </c>
      <c r="K6" s="478">
        <f t="shared" si="1"/>
        <v>0</v>
      </c>
      <c r="L6" s="478">
        <f t="shared" si="1"/>
        <v>0</v>
      </c>
      <c r="M6" s="478">
        <f t="shared" si="1"/>
        <v>32408</v>
      </c>
      <c r="N6" s="478">
        <f t="shared" si="1"/>
        <v>1842</v>
      </c>
      <c r="O6" s="478">
        <f t="shared" si="1"/>
        <v>5029</v>
      </c>
      <c r="P6" s="478">
        <f t="shared" si="1"/>
        <v>7560</v>
      </c>
      <c r="Q6" s="478">
        <f t="shared" si="1"/>
        <v>3359</v>
      </c>
      <c r="R6" s="478">
        <f t="shared" si="1"/>
        <v>8772</v>
      </c>
      <c r="S6" s="478">
        <f t="shared" si="1"/>
        <v>3178</v>
      </c>
      <c r="T6" s="478">
        <f t="shared" si="1"/>
        <v>0</v>
      </c>
      <c r="U6" s="478">
        <f t="shared" si="1"/>
        <v>2668</v>
      </c>
      <c r="V6" s="479">
        <f t="shared" si="1"/>
        <v>0</v>
      </c>
      <c r="W6" s="479">
        <f t="shared" si="1"/>
        <v>0</v>
      </c>
    </row>
    <row r="7" spans="1:23" ht="36" customHeight="1">
      <c r="A7" s="469" t="s">
        <v>1831</v>
      </c>
      <c r="B7" s="478">
        <f t="shared" si="0"/>
        <v>28082</v>
      </c>
      <c r="C7" s="480">
        <v>1842</v>
      </c>
      <c r="D7" s="480">
        <v>5029</v>
      </c>
      <c r="E7" s="480">
        <v>7560</v>
      </c>
      <c r="F7" s="480">
        <v>3359</v>
      </c>
      <c r="G7" s="480">
        <v>8772</v>
      </c>
      <c r="H7" s="480">
        <v>1520</v>
      </c>
      <c r="I7" s="480"/>
      <c r="J7" s="480">
        <v>0</v>
      </c>
      <c r="K7" s="480"/>
      <c r="L7" s="480"/>
      <c r="M7" s="478">
        <f>SUM(N7:W7)</f>
        <v>28082</v>
      </c>
      <c r="N7" s="480">
        <v>1842</v>
      </c>
      <c r="O7" s="480">
        <v>5029</v>
      </c>
      <c r="P7" s="480">
        <v>7560</v>
      </c>
      <c r="Q7" s="480">
        <v>3359</v>
      </c>
      <c r="R7" s="480">
        <v>8772</v>
      </c>
      <c r="S7" s="480">
        <v>1520</v>
      </c>
      <c r="T7" s="480"/>
      <c r="U7" s="480">
        <v>0</v>
      </c>
      <c r="V7" s="481"/>
      <c r="W7" s="481"/>
    </row>
    <row r="8" spans="1:23" ht="23.25" customHeight="1">
      <c r="A8" s="469" t="s">
        <v>1832</v>
      </c>
      <c r="B8" s="478">
        <f t="shared" si="0"/>
        <v>4326</v>
      </c>
      <c r="C8" s="480">
        <v>0</v>
      </c>
      <c r="D8" s="480">
        <v>0</v>
      </c>
      <c r="E8" s="480">
        <v>0</v>
      </c>
      <c r="F8" s="480">
        <v>0</v>
      </c>
      <c r="G8" s="480">
        <v>0</v>
      </c>
      <c r="H8" s="480">
        <v>1658</v>
      </c>
      <c r="I8" s="480"/>
      <c r="J8" s="480">
        <v>2668</v>
      </c>
      <c r="K8" s="480"/>
      <c r="L8" s="480"/>
      <c r="M8" s="478">
        <f>SUM(N8:W8)</f>
        <v>4326</v>
      </c>
      <c r="N8" s="480">
        <v>0</v>
      </c>
      <c r="O8" s="480">
        <v>0</v>
      </c>
      <c r="P8" s="480">
        <v>0</v>
      </c>
      <c r="Q8" s="480">
        <v>0</v>
      </c>
      <c r="R8" s="480">
        <v>0</v>
      </c>
      <c r="S8" s="480">
        <v>1658</v>
      </c>
      <c r="T8" s="480"/>
      <c r="U8" s="480">
        <v>2668</v>
      </c>
      <c r="V8" s="481"/>
      <c r="W8" s="481"/>
    </row>
    <row r="9" spans="1:23" ht="23.25" customHeight="1">
      <c r="A9" s="476" t="s">
        <v>1803</v>
      </c>
      <c r="B9" s="478">
        <f t="shared" si="0"/>
        <v>500</v>
      </c>
      <c r="C9" s="478">
        <f>C10</f>
        <v>49</v>
      </c>
      <c r="D9" s="478">
        <f aca="true" t="shared" si="2" ref="D9:L9">D10</f>
        <v>114</v>
      </c>
      <c r="E9" s="478">
        <f t="shared" si="2"/>
        <v>34</v>
      </c>
      <c r="F9" s="478">
        <f t="shared" si="2"/>
        <v>178</v>
      </c>
      <c r="G9" s="478">
        <f t="shared" si="2"/>
        <v>125</v>
      </c>
      <c r="H9" s="478">
        <f t="shared" si="2"/>
        <v>0</v>
      </c>
      <c r="I9" s="478">
        <f t="shared" si="2"/>
        <v>0</v>
      </c>
      <c r="J9" s="478">
        <f t="shared" si="2"/>
        <v>0</v>
      </c>
      <c r="K9" s="478">
        <f t="shared" si="2"/>
        <v>0</v>
      </c>
      <c r="L9" s="478">
        <f t="shared" si="2"/>
        <v>0</v>
      </c>
      <c r="M9" s="478">
        <f>SUM(N9:W9)</f>
        <v>500</v>
      </c>
      <c r="N9" s="478">
        <f aca="true" t="shared" si="3" ref="N9:W9">N10</f>
        <v>49</v>
      </c>
      <c r="O9" s="478">
        <f t="shared" si="3"/>
        <v>114</v>
      </c>
      <c r="P9" s="478">
        <f t="shared" si="3"/>
        <v>34</v>
      </c>
      <c r="Q9" s="478">
        <f t="shared" si="3"/>
        <v>178</v>
      </c>
      <c r="R9" s="478">
        <f t="shared" si="3"/>
        <v>125</v>
      </c>
      <c r="S9" s="478">
        <f t="shared" si="3"/>
        <v>0</v>
      </c>
      <c r="T9" s="478">
        <f t="shared" si="3"/>
        <v>0</v>
      </c>
      <c r="U9" s="478">
        <f t="shared" si="3"/>
        <v>0</v>
      </c>
      <c r="V9" s="479">
        <f t="shared" si="3"/>
        <v>0</v>
      </c>
      <c r="W9" s="479">
        <f t="shared" si="3"/>
        <v>0</v>
      </c>
    </row>
    <row r="10" spans="1:23" ht="23.25" customHeight="1">
      <c r="A10" s="477" t="s">
        <v>1804</v>
      </c>
      <c r="B10" s="478">
        <f t="shared" si="0"/>
        <v>500</v>
      </c>
      <c r="C10" s="480">
        <v>49</v>
      </c>
      <c r="D10" s="480">
        <v>114</v>
      </c>
      <c r="E10" s="480">
        <v>34</v>
      </c>
      <c r="F10" s="480">
        <v>178</v>
      </c>
      <c r="G10" s="480">
        <v>125</v>
      </c>
      <c r="H10" s="480">
        <v>0</v>
      </c>
      <c r="I10" s="480"/>
      <c r="J10" s="480">
        <v>0</v>
      </c>
      <c r="K10" s="480"/>
      <c r="L10" s="480"/>
      <c r="M10" s="478">
        <f>SUM(N10:W10)</f>
        <v>500</v>
      </c>
      <c r="N10" s="480">
        <v>49</v>
      </c>
      <c r="O10" s="480">
        <v>114</v>
      </c>
      <c r="P10" s="480">
        <v>34</v>
      </c>
      <c r="Q10" s="480">
        <v>178</v>
      </c>
      <c r="R10" s="480">
        <v>125</v>
      </c>
      <c r="S10" s="480">
        <v>0</v>
      </c>
      <c r="T10" s="480"/>
      <c r="U10" s="480">
        <v>0</v>
      </c>
      <c r="V10" s="481"/>
      <c r="W10" s="481"/>
    </row>
    <row r="11" spans="1:23" ht="23.25" customHeight="1">
      <c r="A11" s="450" t="s">
        <v>1805</v>
      </c>
      <c r="B11" s="478">
        <f t="shared" si="0"/>
        <v>32908</v>
      </c>
      <c r="C11" s="478">
        <v>1891</v>
      </c>
      <c r="D11" s="478">
        <f aca="true" t="shared" si="4" ref="D11:L11">D6+D9</f>
        <v>5143</v>
      </c>
      <c r="E11" s="478">
        <f t="shared" si="4"/>
        <v>7594</v>
      </c>
      <c r="F11" s="478">
        <f t="shared" si="4"/>
        <v>3537</v>
      </c>
      <c r="G11" s="478">
        <f t="shared" si="4"/>
        <v>8897</v>
      </c>
      <c r="H11" s="478">
        <f t="shared" si="4"/>
        <v>3178</v>
      </c>
      <c r="I11" s="478">
        <f t="shared" si="4"/>
        <v>0</v>
      </c>
      <c r="J11" s="478">
        <f t="shared" si="4"/>
        <v>2668</v>
      </c>
      <c r="K11" s="478">
        <f t="shared" si="4"/>
        <v>0</v>
      </c>
      <c r="L11" s="478">
        <f t="shared" si="4"/>
        <v>0</v>
      </c>
      <c r="M11" s="478">
        <f>SUM(N11:W11)</f>
        <v>32908</v>
      </c>
      <c r="N11" s="478">
        <f aca="true" t="shared" si="5" ref="N11:W11">SUM(N7:N9)</f>
        <v>1891</v>
      </c>
      <c r="O11" s="478">
        <f t="shared" si="5"/>
        <v>5143</v>
      </c>
      <c r="P11" s="478">
        <f t="shared" si="5"/>
        <v>7594</v>
      </c>
      <c r="Q11" s="478">
        <f t="shared" si="5"/>
        <v>3537</v>
      </c>
      <c r="R11" s="478">
        <f t="shared" si="5"/>
        <v>8897</v>
      </c>
      <c r="S11" s="478">
        <f t="shared" si="5"/>
        <v>3178</v>
      </c>
      <c r="T11" s="478">
        <f t="shared" si="5"/>
        <v>0</v>
      </c>
      <c r="U11" s="478">
        <f t="shared" si="5"/>
        <v>2668</v>
      </c>
      <c r="V11" s="479">
        <f t="shared" si="5"/>
        <v>0</v>
      </c>
      <c r="W11" s="479">
        <f t="shared" si="5"/>
        <v>0</v>
      </c>
    </row>
  </sheetData>
  <sheetProtection/>
  <mergeCells count="7">
    <mergeCell ref="A2:W2"/>
    <mergeCell ref="Q3:W3"/>
    <mergeCell ref="C4:L4"/>
    <mergeCell ref="N4:W4"/>
    <mergeCell ref="A4:A5"/>
    <mergeCell ref="B4:B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840"/>
  <sheetViews>
    <sheetView zoomScale="76" zoomScaleNormal="76" zoomScaleSheetLayoutView="100" workbookViewId="0" topLeftCell="L1">
      <pane xSplit="2" ySplit="4" topLeftCell="R5" activePane="bottomRight" state="frozen"/>
      <selection pane="topLeft" activeCell="A1" sqref="A1"/>
      <selection pane="topRight" activeCell="L1" sqref="L1"/>
      <selection pane="bottomLeft" activeCell="L1" sqref="L1"/>
      <selection pane="bottomRight" activeCell="X42" sqref="X42"/>
    </sheetView>
  </sheetViews>
  <sheetFormatPr defaultColWidth="9.00390625" defaultRowHeight="14.25"/>
  <cols>
    <col min="1" max="11" width="9.00390625" style="0" hidden="1" customWidth="1"/>
    <col min="12" max="12" width="7.125" style="0" customWidth="1"/>
    <col min="13" max="13" width="48.125" style="0" customWidth="1"/>
    <col min="14" max="14" width="12.625" style="0" hidden="1" customWidth="1"/>
    <col min="15" max="15" width="11.50390625" style="0" hidden="1" customWidth="1"/>
    <col min="16" max="16" width="12.00390625" style="0" hidden="1" customWidth="1"/>
    <col min="17" max="17" width="3.50390625" style="0" hidden="1" customWidth="1"/>
    <col min="18" max="18" width="11.50390625" style="0" customWidth="1"/>
    <col min="19" max="19" width="13.00390625" style="0" customWidth="1"/>
    <col min="20" max="20" width="10.375" style="1" customWidth="1"/>
    <col min="22" max="22" width="34.375" style="0" hidden="1" customWidth="1"/>
    <col min="23" max="23" width="9.00390625" style="0" hidden="1" customWidth="1"/>
  </cols>
  <sheetData>
    <row r="1" spans="1:23" ht="24.75" customHeight="1">
      <c r="A1" s="2"/>
      <c r="B1" s="2"/>
      <c r="C1" s="2"/>
      <c r="D1" s="2"/>
      <c r="E1" s="3" t="s">
        <v>77</v>
      </c>
      <c r="F1" s="2"/>
      <c r="G1" s="2"/>
      <c r="H1" s="2"/>
      <c r="I1" s="2"/>
      <c r="J1" s="2"/>
      <c r="K1" s="2"/>
      <c r="L1" s="14"/>
      <c r="M1" s="15"/>
      <c r="N1" s="15"/>
      <c r="O1" s="15"/>
      <c r="P1" s="15"/>
      <c r="Q1" s="15"/>
      <c r="R1" s="15"/>
      <c r="S1" s="15"/>
      <c r="T1" s="32" t="s">
        <v>77</v>
      </c>
      <c r="U1" s="2"/>
      <c r="V1" s="2"/>
      <c r="W1" s="2"/>
    </row>
    <row r="2" spans="1:23" ht="24.75" customHeight="1">
      <c r="A2" s="528" t="s">
        <v>78</v>
      </c>
      <c r="B2" s="544"/>
      <c r="C2" s="528"/>
      <c r="D2" s="528"/>
      <c r="E2" s="544"/>
      <c r="F2" s="2"/>
      <c r="G2" s="2"/>
      <c r="H2" s="2"/>
      <c r="I2" s="2"/>
      <c r="J2" s="2"/>
      <c r="K2" s="2"/>
      <c r="L2" s="545" t="s">
        <v>79</v>
      </c>
      <c r="M2" s="546"/>
      <c r="N2" s="546"/>
      <c r="O2" s="546"/>
      <c r="P2" s="546"/>
      <c r="Q2" s="546"/>
      <c r="R2" s="545"/>
      <c r="S2" s="545"/>
      <c r="T2" s="604"/>
      <c r="U2" s="2"/>
      <c r="V2" s="2"/>
      <c r="W2" s="2"/>
    </row>
    <row r="3" spans="1:23" ht="24.75" customHeight="1">
      <c r="A3" s="547"/>
      <c r="B3" s="548"/>
      <c r="C3" s="2"/>
      <c r="D3" s="2"/>
      <c r="E3" s="4" t="s">
        <v>2</v>
      </c>
      <c r="F3" s="2"/>
      <c r="G3" s="2"/>
      <c r="H3" s="2"/>
      <c r="I3" s="2"/>
      <c r="J3" s="2"/>
      <c r="K3" s="2"/>
      <c r="L3" s="549"/>
      <c r="M3" s="550"/>
      <c r="N3" s="16"/>
      <c r="O3" s="16"/>
      <c r="P3" s="16"/>
      <c r="Q3" s="16"/>
      <c r="R3" s="15"/>
      <c r="S3" s="15"/>
      <c r="T3" s="33" t="s">
        <v>2</v>
      </c>
      <c r="U3" s="2"/>
      <c r="V3" s="2"/>
      <c r="W3" s="2"/>
    </row>
    <row r="4" spans="1:20" ht="39.75" customHeight="1">
      <c r="A4" s="5" t="s">
        <v>80</v>
      </c>
      <c r="B4" s="2"/>
      <c r="C4" s="6" t="s">
        <v>81</v>
      </c>
      <c r="D4" s="7" t="s">
        <v>82</v>
      </c>
      <c r="E4" s="8"/>
      <c r="F4" s="8"/>
      <c r="G4" s="2"/>
      <c r="H4" s="8" t="s">
        <v>83</v>
      </c>
      <c r="I4" s="17" t="s">
        <v>84</v>
      </c>
      <c r="J4" s="6" t="s">
        <v>85</v>
      </c>
      <c r="K4" s="18" t="s">
        <v>85</v>
      </c>
      <c r="L4" s="19" t="s">
        <v>3</v>
      </c>
      <c r="M4" s="20" t="s">
        <v>86</v>
      </c>
      <c r="N4" s="21" t="s">
        <v>87</v>
      </c>
      <c r="O4" s="21" t="s">
        <v>88</v>
      </c>
      <c r="P4" s="21" t="s">
        <v>89</v>
      </c>
      <c r="Q4" s="21" t="s">
        <v>90</v>
      </c>
      <c r="R4" s="34" t="s">
        <v>91</v>
      </c>
      <c r="S4" s="34" t="s">
        <v>92</v>
      </c>
      <c r="T4" s="35" t="s">
        <v>93</v>
      </c>
    </row>
    <row r="5" spans="1:23" ht="18" customHeight="1">
      <c r="A5" s="9"/>
      <c r="B5" s="5">
        <v>1</v>
      </c>
      <c r="C5" s="2"/>
      <c r="D5" s="5">
        <v>0</v>
      </c>
      <c r="E5" s="8">
        <v>201</v>
      </c>
      <c r="F5" s="10">
        <v>201</v>
      </c>
      <c r="G5" s="10"/>
      <c r="H5" s="10"/>
      <c r="I5" s="10"/>
      <c r="J5" s="22"/>
      <c r="K5" s="23"/>
      <c r="L5" s="24" t="s">
        <v>12</v>
      </c>
      <c r="M5" s="25" t="s">
        <v>13</v>
      </c>
      <c r="N5" s="26">
        <f>N6+N18+N27+N39+N51+N62+N73+N85+N94+N109+N118+N129+N141+N151+N162+N169+N176+N185+N191+N198+N206+N213+N219+N225+N231+N237</f>
        <v>219500.18000000002</v>
      </c>
      <c r="O5" s="26">
        <f>O6+O18+O27+O39+O51+O62+O73+O85+O94+O109+O118+O129+O141+O151+O162+O169+O176+O185+O191+O198+O206+O213+O219+O225+O231+O237</f>
        <v>-5101.24</v>
      </c>
      <c r="P5" s="26">
        <f>P6+P18+P27+P39+P51+P62+P73+P85+P94+P109+P118+P129+P141+P151+P162+P169+P176+P185+P191+P198+P206+P213+P219+P225+P231+P237</f>
        <v>-30000</v>
      </c>
      <c r="Q5" s="26">
        <f>Q6+Q18+Q27+Q39+Q51+Q62+Q73+Q85+Q94+Q109+Q118+Q129+Q141+Q151+Q162+Q169+Q176+Q185+Q191+Q198+Q206+Q213+Q219+Q225+Q231+Q237</f>
        <v>0</v>
      </c>
      <c r="R5" s="26">
        <f>R6+R18+R27+R39+R51+R62+R73+R85+R94+R109+R118+R129+R141+R151+R162+R169+R176+R185+R191+R198+R206+R213+R219+R225+R231+R237</f>
        <v>184398.94000000003</v>
      </c>
      <c r="S5" s="26">
        <v>235744.42</v>
      </c>
      <c r="T5" s="36">
        <f>S5/R5*100-100</f>
        <v>27.844780452642496</v>
      </c>
      <c r="V5" t="s">
        <v>94</v>
      </c>
      <c r="W5">
        <v>219500</v>
      </c>
    </row>
    <row r="6" spans="1:23" ht="18" customHeight="1">
      <c r="A6" s="9"/>
      <c r="B6" s="5">
        <v>1</v>
      </c>
      <c r="C6" s="2"/>
      <c r="D6" s="5">
        <v>0</v>
      </c>
      <c r="E6" s="11">
        <v>20101</v>
      </c>
      <c r="F6" s="10"/>
      <c r="G6" s="10">
        <v>20101</v>
      </c>
      <c r="H6" s="10"/>
      <c r="I6" s="10"/>
      <c r="J6" s="22"/>
      <c r="K6" s="23"/>
      <c r="L6" s="24"/>
      <c r="M6" s="25" t="s">
        <v>95</v>
      </c>
      <c r="N6" s="26">
        <f aca="true" t="shared" si="0" ref="N6:S6">SUM(N7:N17)</f>
        <v>4321.13</v>
      </c>
      <c r="O6" s="26">
        <f t="shared" si="0"/>
        <v>0</v>
      </c>
      <c r="P6" s="26">
        <f t="shared" si="0"/>
        <v>0</v>
      </c>
      <c r="Q6" s="26">
        <f t="shared" si="0"/>
        <v>0</v>
      </c>
      <c r="R6" s="26">
        <f t="shared" si="0"/>
        <v>4321.13</v>
      </c>
      <c r="S6" s="26">
        <f t="shared" si="0"/>
        <v>5041.62</v>
      </c>
      <c r="T6" s="37"/>
      <c r="V6" t="s">
        <v>96</v>
      </c>
      <c r="W6">
        <v>4321</v>
      </c>
    </row>
    <row r="7" spans="1:23" ht="18" customHeight="1">
      <c r="A7" s="9"/>
      <c r="B7" s="5">
        <v>1</v>
      </c>
      <c r="C7" s="2"/>
      <c r="D7" s="5">
        <v>0</v>
      </c>
      <c r="E7" s="11">
        <v>2010101</v>
      </c>
      <c r="F7" s="10">
        <v>201</v>
      </c>
      <c r="G7" s="10">
        <v>20101</v>
      </c>
      <c r="H7" s="10">
        <v>2010101</v>
      </c>
      <c r="I7" s="10"/>
      <c r="J7" s="22"/>
      <c r="K7" s="23"/>
      <c r="L7" s="24"/>
      <c r="M7" s="27" t="s">
        <v>97</v>
      </c>
      <c r="N7" s="26">
        <v>2803.19</v>
      </c>
      <c r="O7" s="26"/>
      <c r="P7" s="26"/>
      <c r="Q7" s="26"/>
      <c r="R7" s="26">
        <f aca="true" t="shared" si="1" ref="R7:R17">SUM(N7:Q7)</f>
        <v>2803.19</v>
      </c>
      <c r="S7" s="26">
        <v>3314.99</v>
      </c>
      <c r="T7" s="38"/>
      <c r="V7" t="s">
        <v>98</v>
      </c>
      <c r="W7">
        <v>2803</v>
      </c>
    </row>
    <row r="8" spans="1:23" ht="18" customHeight="1">
      <c r="A8" s="9"/>
      <c r="B8" s="5">
        <v>1</v>
      </c>
      <c r="C8" s="2"/>
      <c r="D8" s="5">
        <v>0</v>
      </c>
      <c r="E8" s="11">
        <v>2010102</v>
      </c>
      <c r="F8" s="10">
        <v>201</v>
      </c>
      <c r="G8" s="10">
        <v>20101</v>
      </c>
      <c r="H8" s="10">
        <v>2010102</v>
      </c>
      <c r="I8" s="10"/>
      <c r="J8" s="22"/>
      <c r="K8" s="23"/>
      <c r="L8" s="24"/>
      <c r="M8" s="27" t="s">
        <v>99</v>
      </c>
      <c r="N8" s="26">
        <v>401</v>
      </c>
      <c r="O8" s="26"/>
      <c r="P8" s="26"/>
      <c r="Q8" s="26"/>
      <c r="R8" s="26">
        <f t="shared" si="1"/>
        <v>401</v>
      </c>
      <c r="S8" s="26">
        <v>401</v>
      </c>
      <c r="T8" s="38"/>
      <c r="V8" t="s">
        <v>100</v>
      </c>
      <c r="W8">
        <v>401</v>
      </c>
    </row>
    <row r="9" spans="1:23" ht="18" customHeight="1" hidden="1">
      <c r="A9" s="9"/>
      <c r="B9" s="5">
        <v>1</v>
      </c>
      <c r="C9" s="2"/>
      <c r="D9" s="5">
        <v>0</v>
      </c>
      <c r="E9" s="11">
        <v>2010103</v>
      </c>
      <c r="F9" s="10">
        <v>201</v>
      </c>
      <c r="G9" s="10">
        <v>20101</v>
      </c>
      <c r="H9" s="10">
        <v>2010103</v>
      </c>
      <c r="I9" s="10"/>
      <c r="J9" s="22"/>
      <c r="K9" s="23"/>
      <c r="L9" s="24"/>
      <c r="M9" s="28" t="s">
        <v>101</v>
      </c>
      <c r="N9" s="26"/>
      <c r="O9" s="26"/>
      <c r="P9" s="26"/>
      <c r="Q9" s="26"/>
      <c r="R9" s="26">
        <f t="shared" si="1"/>
        <v>0</v>
      </c>
      <c r="S9" s="26"/>
      <c r="T9" s="38"/>
      <c r="V9" t="s">
        <v>102</v>
      </c>
      <c r="W9">
        <v>0</v>
      </c>
    </row>
    <row r="10" spans="1:23" ht="18" customHeight="1">
      <c r="A10" s="9"/>
      <c r="B10" s="5">
        <v>1</v>
      </c>
      <c r="C10" s="2"/>
      <c r="D10" s="5">
        <v>0</v>
      </c>
      <c r="E10" s="11">
        <v>2010104</v>
      </c>
      <c r="F10" s="10">
        <v>201</v>
      </c>
      <c r="G10" s="10">
        <v>20101</v>
      </c>
      <c r="H10" s="10">
        <v>2010104</v>
      </c>
      <c r="I10" s="10"/>
      <c r="J10" s="22"/>
      <c r="K10" s="23"/>
      <c r="L10" s="24"/>
      <c r="M10" s="27" t="s">
        <v>103</v>
      </c>
      <c r="N10" s="26">
        <v>479.28</v>
      </c>
      <c r="O10" s="26"/>
      <c r="P10" s="26"/>
      <c r="Q10" s="26"/>
      <c r="R10" s="26">
        <f t="shared" si="1"/>
        <v>479.28</v>
      </c>
      <c r="S10" s="26">
        <v>485</v>
      </c>
      <c r="T10" s="38"/>
      <c r="V10" t="s">
        <v>104</v>
      </c>
      <c r="W10">
        <v>479</v>
      </c>
    </row>
    <row r="11" spans="1:23" ht="18" customHeight="1">
      <c r="A11" s="9"/>
      <c r="B11" s="5">
        <v>1</v>
      </c>
      <c r="C11" s="2"/>
      <c r="D11" s="5">
        <v>0</v>
      </c>
      <c r="E11" s="11">
        <v>2010105</v>
      </c>
      <c r="F11" s="10">
        <v>201</v>
      </c>
      <c r="G11" s="10">
        <v>20101</v>
      </c>
      <c r="H11" s="10">
        <v>2010105</v>
      </c>
      <c r="I11" s="10"/>
      <c r="J11" s="22"/>
      <c r="K11" s="23"/>
      <c r="L11" s="24"/>
      <c r="M11" s="27" t="s">
        <v>105</v>
      </c>
      <c r="N11" s="26">
        <v>170</v>
      </c>
      <c r="O11" s="26"/>
      <c r="P11" s="26"/>
      <c r="Q11" s="26"/>
      <c r="R11" s="26">
        <f t="shared" si="1"/>
        <v>170</v>
      </c>
      <c r="S11" s="26">
        <v>170</v>
      </c>
      <c r="T11" s="38"/>
      <c r="V11" t="s">
        <v>106</v>
      </c>
      <c r="W11">
        <v>170</v>
      </c>
    </row>
    <row r="12" spans="1:23" ht="18" customHeight="1">
      <c r="A12" s="9"/>
      <c r="B12" s="5">
        <v>1</v>
      </c>
      <c r="C12" s="2"/>
      <c r="D12" s="5">
        <v>0</v>
      </c>
      <c r="E12" s="11">
        <v>2010106</v>
      </c>
      <c r="F12" s="10">
        <v>201</v>
      </c>
      <c r="G12" s="10">
        <v>20101</v>
      </c>
      <c r="H12" s="10">
        <v>2010106</v>
      </c>
      <c r="I12" s="10"/>
      <c r="J12" s="22"/>
      <c r="K12" s="23"/>
      <c r="L12" s="24"/>
      <c r="M12" s="27" t="s">
        <v>107</v>
      </c>
      <c r="N12" s="26">
        <v>182.11</v>
      </c>
      <c r="O12" s="26"/>
      <c r="P12" s="26"/>
      <c r="Q12" s="26"/>
      <c r="R12" s="26">
        <f t="shared" si="1"/>
        <v>182.11</v>
      </c>
      <c r="S12" s="26">
        <v>211</v>
      </c>
      <c r="T12" s="38"/>
      <c r="V12" t="s">
        <v>108</v>
      </c>
      <c r="W12">
        <v>182</v>
      </c>
    </row>
    <row r="13" spans="1:23" ht="18" customHeight="1">
      <c r="A13" s="9"/>
      <c r="B13" s="5">
        <v>1</v>
      </c>
      <c r="C13" s="2"/>
      <c r="D13" s="5">
        <v>0</v>
      </c>
      <c r="E13" s="11">
        <v>2010107</v>
      </c>
      <c r="F13" s="10">
        <v>201</v>
      </c>
      <c r="G13" s="10">
        <v>20101</v>
      </c>
      <c r="H13" s="10">
        <v>2010107</v>
      </c>
      <c r="I13" s="10"/>
      <c r="J13" s="22"/>
      <c r="K13" s="23"/>
      <c r="L13" s="24"/>
      <c r="M13" s="27" t="s">
        <v>109</v>
      </c>
      <c r="N13" s="26">
        <v>80</v>
      </c>
      <c r="O13" s="26"/>
      <c r="P13" s="26"/>
      <c r="Q13" s="26"/>
      <c r="R13" s="26">
        <f t="shared" si="1"/>
        <v>80</v>
      </c>
      <c r="S13" s="26">
        <v>80</v>
      </c>
      <c r="T13" s="38"/>
      <c r="V13" t="s">
        <v>110</v>
      </c>
      <c r="W13">
        <v>80</v>
      </c>
    </row>
    <row r="14" spans="1:23" ht="18" customHeight="1">
      <c r="A14" s="9"/>
      <c r="B14" s="5">
        <v>1</v>
      </c>
      <c r="C14" s="2"/>
      <c r="D14" s="5">
        <v>0</v>
      </c>
      <c r="E14" s="11">
        <v>2010108</v>
      </c>
      <c r="F14" s="10">
        <v>201</v>
      </c>
      <c r="G14" s="10">
        <v>20101</v>
      </c>
      <c r="H14" s="10">
        <v>2010108</v>
      </c>
      <c r="I14" s="10"/>
      <c r="J14" s="22"/>
      <c r="K14" s="23"/>
      <c r="L14" s="24"/>
      <c r="M14" s="27" t="s">
        <v>111</v>
      </c>
      <c r="N14" s="26">
        <v>38.91</v>
      </c>
      <c r="O14" s="26"/>
      <c r="P14" s="26"/>
      <c r="Q14" s="26"/>
      <c r="R14" s="26">
        <f t="shared" si="1"/>
        <v>38.91</v>
      </c>
      <c r="S14" s="26">
        <v>185</v>
      </c>
      <c r="T14" s="38"/>
      <c r="V14" t="s">
        <v>112</v>
      </c>
      <c r="W14">
        <v>39</v>
      </c>
    </row>
    <row r="15" spans="1:23" ht="18" customHeight="1" hidden="1">
      <c r="A15" s="9"/>
      <c r="B15" s="5">
        <v>1</v>
      </c>
      <c r="C15" s="2"/>
      <c r="D15" s="5">
        <v>0</v>
      </c>
      <c r="E15" s="11">
        <v>2010109</v>
      </c>
      <c r="F15" s="10">
        <v>201</v>
      </c>
      <c r="G15" s="10">
        <v>20101</v>
      </c>
      <c r="H15" s="10">
        <v>2010109</v>
      </c>
      <c r="I15" s="10"/>
      <c r="J15" s="22"/>
      <c r="K15" s="23"/>
      <c r="L15" s="24"/>
      <c r="M15" s="28" t="s">
        <v>113</v>
      </c>
      <c r="N15" s="26"/>
      <c r="O15" s="26"/>
      <c r="P15" s="26"/>
      <c r="Q15" s="26"/>
      <c r="R15" s="26">
        <f t="shared" si="1"/>
        <v>0</v>
      </c>
      <c r="S15" s="26"/>
      <c r="T15" s="38"/>
      <c r="V15" t="s">
        <v>114</v>
      </c>
      <c r="W15">
        <v>0</v>
      </c>
    </row>
    <row r="16" spans="1:23" ht="18" customHeight="1">
      <c r="A16" s="9"/>
      <c r="B16" s="5"/>
      <c r="C16" s="2"/>
      <c r="D16" s="5"/>
      <c r="E16" s="11"/>
      <c r="F16" s="10"/>
      <c r="G16" s="10"/>
      <c r="H16" s="10"/>
      <c r="I16" s="10"/>
      <c r="J16" s="22"/>
      <c r="K16" s="23"/>
      <c r="L16" s="24"/>
      <c r="M16" s="27" t="s">
        <v>115</v>
      </c>
      <c r="N16" s="26">
        <v>141.64</v>
      </c>
      <c r="O16" s="26"/>
      <c r="P16" s="26"/>
      <c r="Q16" s="26"/>
      <c r="R16" s="26">
        <f t="shared" si="1"/>
        <v>141.64</v>
      </c>
      <c r="S16" s="26">
        <v>169.63</v>
      </c>
      <c r="T16" s="38"/>
      <c r="V16" t="s">
        <v>116</v>
      </c>
      <c r="W16">
        <v>142</v>
      </c>
    </row>
    <row r="17" spans="1:23" ht="18" customHeight="1">
      <c r="A17" s="9"/>
      <c r="B17" s="5">
        <v>1</v>
      </c>
      <c r="C17" s="2"/>
      <c r="D17" s="5">
        <v>0</v>
      </c>
      <c r="E17" s="11">
        <v>2010199</v>
      </c>
      <c r="F17" s="10">
        <v>201</v>
      </c>
      <c r="G17" s="10">
        <v>20101</v>
      </c>
      <c r="H17" s="10">
        <v>2010199</v>
      </c>
      <c r="I17" s="10"/>
      <c r="J17" s="22"/>
      <c r="K17" s="23"/>
      <c r="L17" s="24"/>
      <c r="M17" s="27" t="s">
        <v>117</v>
      </c>
      <c r="N17" s="26">
        <v>25</v>
      </c>
      <c r="O17" s="26"/>
      <c r="P17" s="26"/>
      <c r="Q17" s="26"/>
      <c r="R17" s="26">
        <f t="shared" si="1"/>
        <v>25</v>
      </c>
      <c r="S17" s="26">
        <v>25</v>
      </c>
      <c r="T17" s="38"/>
      <c r="V17" t="s">
        <v>118</v>
      </c>
      <c r="W17">
        <v>25</v>
      </c>
    </row>
    <row r="18" spans="1:23" ht="18" customHeight="1">
      <c r="A18" s="9"/>
      <c r="B18" s="5">
        <v>1</v>
      </c>
      <c r="C18" s="2"/>
      <c r="D18" s="5">
        <v>0</v>
      </c>
      <c r="E18" s="11">
        <v>20102</v>
      </c>
      <c r="F18" s="10"/>
      <c r="G18" s="10">
        <v>20102</v>
      </c>
      <c r="H18" s="10"/>
      <c r="I18" s="10"/>
      <c r="J18" s="22"/>
      <c r="K18" s="23"/>
      <c r="L18" s="24"/>
      <c r="M18" s="29" t="s">
        <v>119</v>
      </c>
      <c r="N18" s="26">
        <f aca="true" t="shared" si="2" ref="N18:S18">SUM(N19:N26)</f>
        <v>3004.58</v>
      </c>
      <c r="O18" s="26">
        <f t="shared" si="2"/>
        <v>0</v>
      </c>
      <c r="P18" s="26">
        <f t="shared" si="2"/>
        <v>0</v>
      </c>
      <c r="Q18" s="26">
        <f t="shared" si="2"/>
        <v>0</v>
      </c>
      <c r="R18" s="26">
        <f t="shared" si="2"/>
        <v>3004.58</v>
      </c>
      <c r="S18" s="26">
        <f t="shared" si="2"/>
        <v>3995.21</v>
      </c>
      <c r="T18" s="38"/>
      <c r="V18" t="s">
        <v>120</v>
      </c>
      <c r="W18">
        <v>3005</v>
      </c>
    </row>
    <row r="19" spans="1:23" ht="18" customHeight="1">
      <c r="A19" s="9"/>
      <c r="B19" s="5">
        <v>1</v>
      </c>
      <c r="C19" s="2"/>
      <c r="D19" s="5">
        <v>0</v>
      </c>
      <c r="E19" s="11">
        <v>2010201</v>
      </c>
      <c r="F19" s="10">
        <v>201</v>
      </c>
      <c r="G19" s="10">
        <v>20102</v>
      </c>
      <c r="H19" s="10">
        <v>2010201</v>
      </c>
      <c r="I19" s="10"/>
      <c r="J19" s="22"/>
      <c r="K19" s="23"/>
      <c r="L19" s="24"/>
      <c r="M19" s="27" t="s">
        <v>97</v>
      </c>
      <c r="N19" s="26">
        <v>1916.21</v>
      </c>
      <c r="O19" s="26"/>
      <c r="P19" s="26"/>
      <c r="Q19" s="26"/>
      <c r="R19" s="26">
        <f aca="true" t="shared" si="3" ref="R19:R26">SUM(N19:Q19)</f>
        <v>1916.21</v>
      </c>
      <c r="S19" s="26">
        <v>2472.78</v>
      </c>
      <c r="T19" s="38"/>
      <c r="V19" t="s">
        <v>98</v>
      </c>
      <c r="W19">
        <v>1916</v>
      </c>
    </row>
    <row r="20" spans="1:23" ht="18" customHeight="1">
      <c r="A20" s="9"/>
      <c r="B20" s="5">
        <v>1</v>
      </c>
      <c r="C20" s="2"/>
      <c r="D20" s="5">
        <v>0</v>
      </c>
      <c r="E20" s="11">
        <v>2010202</v>
      </c>
      <c r="F20" s="10">
        <v>201</v>
      </c>
      <c r="G20" s="10">
        <v>20102</v>
      </c>
      <c r="H20" s="10">
        <v>2010202</v>
      </c>
      <c r="I20" s="10"/>
      <c r="J20" s="22"/>
      <c r="K20" s="23"/>
      <c r="L20" s="24"/>
      <c r="M20" s="27" t="s">
        <v>99</v>
      </c>
      <c r="N20" s="26">
        <v>220.04</v>
      </c>
      <c r="O20" s="26"/>
      <c r="P20" s="26"/>
      <c r="Q20" s="26"/>
      <c r="R20" s="26">
        <f t="shared" si="3"/>
        <v>220.04</v>
      </c>
      <c r="S20" s="26">
        <v>381.5</v>
      </c>
      <c r="T20" s="38"/>
      <c r="V20" t="s">
        <v>100</v>
      </c>
      <c r="W20">
        <v>220</v>
      </c>
    </row>
    <row r="21" spans="1:23" ht="18" customHeight="1" hidden="1">
      <c r="A21" s="9"/>
      <c r="B21" s="5">
        <v>1</v>
      </c>
      <c r="C21" s="2"/>
      <c r="D21" s="5">
        <v>0</v>
      </c>
      <c r="E21" s="11">
        <v>2010203</v>
      </c>
      <c r="F21" s="10">
        <v>201</v>
      </c>
      <c r="G21" s="10">
        <v>20102</v>
      </c>
      <c r="H21" s="10">
        <v>2010203</v>
      </c>
      <c r="I21" s="10"/>
      <c r="J21" s="22"/>
      <c r="K21" s="23"/>
      <c r="L21" s="24"/>
      <c r="M21" s="28" t="s">
        <v>101</v>
      </c>
      <c r="N21" s="26"/>
      <c r="O21" s="26"/>
      <c r="P21" s="26"/>
      <c r="Q21" s="26"/>
      <c r="R21" s="26">
        <f t="shared" si="3"/>
        <v>0</v>
      </c>
      <c r="S21" s="26"/>
      <c r="T21" s="38"/>
      <c r="V21" t="s">
        <v>102</v>
      </c>
      <c r="W21">
        <v>0</v>
      </c>
    </row>
    <row r="22" spans="1:23" ht="18" customHeight="1">
      <c r="A22" s="9"/>
      <c r="B22" s="5">
        <v>1</v>
      </c>
      <c r="C22" s="2"/>
      <c r="D22" s="5">
        <v>0</v>
      </c>
      <c r="E22" s="11">
        <v>2010204</v>
      </c>
      <c r="F22" s="10">
        <v>201</v>
      </c>
      <c r="G22" s="10">
        <v>20102</v>
      </c>
      <c r="H22" s="10">
        <v>2010204</v>
      </c>
      <c r="I22" s="10"/>
      <c r="J22" s="22"/>
      <c r="K22" s="23"/>
      <c r="L22" s="24"/>
      <c r="M22" s="27" t="s">
        <v>121</v>
      </c>
      <c r="N22" s="26">
        <v>420</v>
      </c>
      <c r="O22" s="26"/>
      <c r="P22" s="26"/>
      <c r="Q22" s="26"/>
      <c r="R22" s="26">
        <f t="shared" si="3"/>
        <v>420</v>
      </c>
      <c r="S22" s="26">
        <v>420</v>
      </c>
      <c r="T22" s="38"/>
      <c r="V22" t="s">
        <v>122</v>
      </c>
      <c r="W22">
        <v>420</v>
      </c>
    </row>
    <row r="23" spans="1:23" ht="18" customHeight="1">
      <c r="A23" s="9"/>
      <c r="B23" s="5">
        <v>1</v>
      </c>
      <c r="C23" s="2"/>
      <c r="D23" s="5">
        <v>0</v>
      </c>
      <c r="E23" s="11">
        <v>2010205</v>
      </c>
      <c r="F23" s="10">
        <v>201</v>
      </c>
      <c r="G23" s="10">
        <v>20102</v>
      </c>
      <c r="H23" s="10">
        <v>2010205</v>
      </c>
      <c r="I23" s="10"/>
      <c r="J23" s="22"/>
      <c r="K23" s="23"/>
      <c r="L23" s="24"/>
      <c r="M23" s="27" t="s">
        <v>123</v>
      </c>
      <c r="N23" s="26">
        <v>82.5</v>
      </c>
      <c r="O23" s="26"/>
      <c r="P23" s="26"/>
      <c r="Q23" s="26"/>
      <c r="R23" s="26">
        <f t="shared" si="3"/>
        <v>82.5</v>
      </c>
      <c r="S23" s="26">
        <v>82.5</v>
      </c>
      <c r="T23" s="38"/>
      <c r="V23" t="s">
        <v>124</v>
      </c>
      <c r="W23">
        <v>83</v>
      </c>
    </row>
    <row r="24" spans="1:23" ht="18" customHeight="1">
      <c r="A24" s="9"/>
      <c r="B24" s="5">
        <v>1</v>
      </c>
      <c r="C24" s="2"/>
      <c r="D24" s="5">
        <v>0</v>
      </c>
      <c r="E24" s="11">
        <v>2010206</v>
      </c>
      <c r="F24" s="10">
        <v>201</v>
      </c>
      <c r="G24" s="10">
        <v>20102</v>
      </c>
      <c r="H24" s="10">
        <v>2010206</v>
      </c>
      <c r="I24" s="10"/>
      <c r="J24" s="22"/>
      <c r="K24" s="23"/>
      <c r="L24" s="24"/>
      <c r="M24" s="27" t="s">
        <v>125</v>
      </c>
      <c r="N24" s="26">
        <v>365.83</v>
      </c>
      <c r="O24" s="26"/>
      <c r="P24" s="26"/>
      <c r="Q24" s="26"/>
      <c r="R24" s="26">
        <f t="shared" si="3"/>
        <v>365.83</v>
      </c>
      <c r="S24" s="26">
        <v>458</v>
      </c>
      <c r="T24" s="38"/>
      <c r="V24" t="s">
        <v>126</v>
      </c>
      <c r="W24">
        <v>366</v>
      </c>
    </row>
    <row r="25" spans="1:23" ht="18" customHeight="1">
      <c r="A25" s="9"/>
      <c r="B25" s="5">
        <v>1</v>
      </c>
      <c r="C25" s="2"/>
      <c r="D25" s="5">
        <v>0</v>
      </c>
      <c r="E25" s="11">
        <v>2010250</v>
      </c>
      <c r="F25" s="10">
        <v>201</v>
      </c>
      <c r="G25" s="10">
        <v>20102</v>
      </c>
      <c r="H25" s="10">
        <v>2010250</v>
      </c>
      <c r="I25" s="10"/>
      <c r="J25" s="22"/>
      <c r="K25" s="23"/>
      <c r="L25" s="24"/>
      <c r="M25" s="27" t="s">
        <v>115</v>
      </c>
      <c r="N25" s="26"/>
      <c r="O25" s="26"/>
      <c r="P25" s="26"/>
      <c r="Q25" s="26"/>
      <c r="R25" s="26">
        <f t="shared" si="3"/>
        <v>0</v>
      </c>
      <c r="S25" s="26">
        <v>155.43</v>
      </c>
      <c r="T25" s="38"/>
      <c r="V25" t="s">
        <v>116</v>
      </c>
      <c r="W25">
        <v>0</v>
      </c>
    </row>
    <row r="26" spans="1:23" ht="18" customHeight="1">
      <c r="A26" s="9"/>
      <c r="B26" s="5">
        <v>1</v>
      </c>
      <c r="C26" s="2"/>
      <c r="D26" s="5">
        <v>0</v>
      </c>
      <c r="E26" s="11">
        <v>2010299</v>
      </c>
      <c r="F26" s="10">
        <v>201</v>
      </c>
      <c r="G26" s="10">
        <v>20102</v>
      </c>
      <c r="H26" s="10">
        <v>2010299</v>
      </c>
      <c r="I26" s="10"/>
      <c r="J26" s="22"/>
      <c r="K26" s="23"/>
      <c r="L26" s="24"/>
      <c r="M26" s="27" t="s">
        <v>127</v>
      </c>
      <c r="N26" s="26"/>
      <c r="O26" s="26"/>
      <c r="P26" s="26"/>
      <c r="Q26" s="26"/>
      <c r="R26" s="26">
        <f t="shared" si="3"/>
        <v>0</v>
      </c>
      <c r="S26" s="26">
        <v>25</v>
      </c>
      <c r="T26" s="38"/>
      <c r="V26" t="s">
        <v>128</v>
      </c>
      <c r="W26">
        <v>0</v>
      </c>
    </row>
    <row r="27" spans="1:23" ht="18" customHeight="1">
      <c r="A27" s="9"/>
      <c r="B27" s="5">
        <v>1</v>
      </c>
      <c r="C27" s="2"/>
      <c r="D27" s="5">
        <v>0</v>
      </c>
      <c r="E27" s="11">
        <v>20103</v>
      </c>
      <c r="F27" s="10"/>
      <c r="G27" s="10">
        <v>20103</v>
      </c>
      <c r="H27" s="10"/>
      <c r="I27" s="10"/>
      <c r="J27" s="22"/>
      <c r="K27" s="23"/>
      <c r="L27" s="24"/>
      <c r="M27" s="30" t="s">
        <v>129</v>
      </c>
      <c r="N27" s="26">
        <f aca="true" t="shared" si="4" ref="N27:S27">SUM(N28:N38)</f>
        <v>42707.13</v>
      </c>
      <c r="O27" s="26">
        <f t="shared" si="4"/>
        <v>-84.83</v>
      </c>
      <c r="P27" s="26">
        <f t="shared" si="4"/>
        <v>0</v>
      </c>
      <c r="Q27" s="26">
        <f t="shared" si="4"/>
        <v>0</v>
      </c>
      <c r="R27" s="26">
        <f t="shared" si="4"/>
        <v>42622.299999999996</v>
      </c>
      <c r="S27" s="26">
        <f t="shared" si="4"/>
        <v>56674.659999999996</v>
      </c>
      <c r="T27" s="38"/>
      <c r="V27" t="s">
        <v>130</v>
      </c>
      <c r="W27">
        <v>42707</v>
      </c>
    </row>
    <row r="28" spans="1:23" ht="18" customHeight="1">
      <c r="A28" s="9"/>
      <c r="B28" s="5">
        <v>1</v>
      </c>
      <c r="C28" s="2"/>
      <c r="D28" s="5">
        <v>0</v>
      </c>
      <c r="E28" s="11">
        <v>2010301</v>
      </c>
      <c r="F28" s="10">
        <v>201</v>
      </c>
      <c r="G28" s="10">
        <v>20103</v>
      </c>
      <c r="H28" s="10">
        <v>2010301</v>
      </c>
      <c r="I28" s="10"/>
      <c r="J28" s="22"/>
      <c r="K28" s="23"/>
      <c r="L28" s="24"/>
      <c r="M28" s="30" t="s">
        <v>131</v>
      </c>
      <c r="N28" s="26">
        <v>12669.82</v>
      </c>
      <c r="O28" s="26"/>
      <c r="P28" s="26"/>
      <c r="Q28" s="26"/>
      <c r="R28" s="26">
        <f aca="true" t="shared" si="5" ref="R28:R38">SUM(N28:Q28)</f>
        <v>12669.82</v>
      </c>
      <c r="S28" s="26">
        <v>15128.49</v>
      </c>
      <c r="T28" s="38"/>
      <c r="V28" t="s">
        <v>98</v>
      </c>
      <c r="W28">
        <v>12670</v>
      </c>
    </row>
    <row r="29" spans="1:23" ht="18" customHeight="1">
      <c r="A29" s="9"/>
      <c r="B29" s="5">
        <v>1</v>
      </c>
      <c r="C29" s="2"/>
      <c r="D29" s="5">
        <v>0</v>
      </c>
      <c r="E29" s="11">
        <v>2010302</v>
      </c>
      <c r="F29" s="10">
        <v>201</v>
      </c>
      <c r="G29" s="10">
        <v>20103</v>
      </c>
      <c r="H29" s="10">
        <v>2010302</v>
      </c>
      <c r="I29" s="10"/>
      <c r="J29" s="22"/>
      <c r="K29" s="23"/>
      <c r="L29" s="24"/>
      <c r="M29" s="30" t="s">
        <v>132</v>
      </c>
      <c r="N29" s="26">
        <v>14895.64</v>
      </c>
      <c r="O29" s="26">
        <v>-84.83</v>
      </c>
      <c r="P29" s="26"/>
      <c r="Q29" s="26"/>
      <c r="R29" s="26">
        <f t="shared" si="5"/>
        <v>14810.81</v>
      </c>
      <c r="S29" s="26">
        <v>12164</v>
      </c>
      <c r="T29" s="38"/>
      <c r="V29" t="s">
        <v>100</v>
      </c>
      <c r="W29">
        <v>14896</v>
      </c>
    </row>
    <row r="30" spans="1:23" ht="18" customHeight="1">
      <c r="A30" s="9"/>
      <c r="B30" s="5">
        <v>1</v>
      </c>
      <c r="C30" s="2"/>
      <c r="D30" s="5">
        <v>0</v>
      </c>
      <c r="E30" s="11">
        <v>2010303</v>
      </c>
      <c r="F30" s="10">
        <v>201</v>
      </c>
      <c r="G30" s="10">
        <v>20103</v>
      </c>
      <c r="H30" s="10">
        <v>2010303</v>
      </c>
      <c r="I30" s="10"/>
      <c r="J30" s="22"/>
      <c r="K30" s="23"/>
      <c r="L30" s="24"/>
      <c r="M30" s="30" t="s">
        <v>133</v>
      </c>
      <c r="N30" s="26">
        <v>6212.85</v>
      </c>
      <c r="O30" s="26"/>
      <c r="P30" s="26"/>
      <c r="Q30" s="26"/>
      <c r="R30" s="26">
        <f t="shared" si="5"/>
        <v>6212.85</v>
      </c>
      <c r="S30" s="26">
        <v>2497.77</v>
      </c>
      <c r="T30" s="38"/>
      <c r="V30" t="s">
        <v>102</v>
      </c>
      <c r="W30">
        <v>6213</v>
      </c>
    </row>
    <row r="31" spans="1:23" ht="18" customHeight="1">
      <c r="A31" s="9"/>
      <c r="B31" s="5"/>
      <c r="C31" s="2"/>
      <c r="D31" s="5"/>
      <c r="E31" s="11"/>
      <c r="F31" s="10"/>
      <c r="G31" s="10"/>
      <c r="H31" s="10"/>
      <c r="I31" s="10"/>
      <c r="J31" s="22"/>
      <c r="K31" s="23"/>
      <c r="L31" s="24"/>
      <c r="M31" s="30" t="s">
        <v>134</v>
      </c>
      <c r="N31" s="26">
        <v>500</v>
      </c>
      <c r="O31" s="26"/>
      <c r="P31" s="26"/>
      <c r="Q31" s="26"/>
      <c r="R31" s="26">
        <f t="shared" si="5"/>
        <v>500</v>
      </c>
      <c r="S31" s="26">
        <v>900</v>
      </c>
      <c r="T31" s="38"/>
      <c r="V31" t="s">
        <v>135</v>
      </c>
      <c r="W31">
        <v>500</v>
      </c>
    </row>
    <row r="32" spans="1:23" ht="18" customHeight="1">
      <c r="A32" s="9"/>
      <c r="B32" s="5">
        <v>1</v>
      </c>
      <c r="C32" s="2"/>
      <c r="D32" s="5">
        <v>0</v>
      </c>
      <c r="E32" s="11">
        <v>2010305</v>
      </c>
      <c r="F32" s="10">
        <v>201</v>
      </c>
      <c r="G32" s="10">
        <v>20103</v>
      </c>
      <c r="H32" s="10">
        <v>2010305</v>
      </c>
      <c r="I32" s="10"/>
      <c r="J32" s="22"/>
      <c r="K32" s="23"/>
      <c r="L32" s="24"/>
      <c r="M32" s="30" t="s">
        <v>136</v>
      </c>
      <c r="N32" s="26">
        <v>4354.12</v>
      </c>
      <c r="O32" s="26"/>
      <c r="P32" s="26"/>
      <c r="Q32" s="26"/>
      <c r="R32" s="26">
        <f t="shared" si="5"/>
        <v>4354.12</v>
      </c>
      <c r="S32" s="26">
        <v>3560</v>
      </c>
      <c r="T32" s="38"/>
      <c r="V32" t="s">
        <v>137</v>
      </c>
      <c r="W32">
        <v>4354</v>
      </c>
    </row>
    <row r="33" spans="1:23" ht="18" customHeight="1" hidden="1">
      <c r="A33" s="9"/>
      <c r="B33" s="5">
        <v>1</v>
      </c>
      <c r="C33" s="2"/>
      <c r="D33" s="5">
        <v>0</v>
      </c>
      <c r="E33" s="11">
        <v>2010306</v>
      </c>
      <c r="F33" s="10">
        <v>201</v>
      </c>
      <c r="G33" s="10">
        <v>20103</v>
      </c>
      <c r="H33" s="10">
        <v>2010306</v>
      </c>
      <c r="I33" s="10"/>
      <c r="J33" s="22"/>
      <c r="K33" s="23"/>
      <c r="L33" s="24"/>
      <c r="M33" s="31" t="s">
        <v>138</v>
      </c>
      <c r="N33" s="26"/>
      <c r="O33" s="26"/>
      <c r="P33" s="26"/>
      <c r="Q33" s="26"/>
      <c r="R33" s="26">
        <f t="shared" si="5"/>
        <v>0</v>
      </c>
      <c r="S33" s="26"/>
      <c r="T33" s="38"/>
      <c r="V33" t="s">
        <v>139</v>
      </c>
      <c r="W33">
        <v>0</v>
      </c>
    </row>
    <row r="34" spans="1:23" ht="18" customHeight="1">
      <c r="A34" s="9"/>
      <c r="B34" s="5">
        <v>1</v>
      </c>
      <c r="C34" s="2"/>
      <c r="D34" s="5">
        <v>0</v>
      </c>
      <c r="E34" s="11">
        <v>2010307</v>
      </c>
      <c r="F34" s="10">
        <v>201</v>
      </c>
      <c r="G34" s="10">
        <v>20103</v>
      </c>
      <c r="H34" s="10">
        <v>2010307</v>
      </c>
      <c r="I34" s="10"/>
      <c r="J34" s="22"/>
      <c r="K34" s="23"/>
      <c r="L34" s="24"/>
      <c r="M34" s="30" t="s">
        <v>140</v>
      </c>
      <c r="N34" s="26">
        <v>123.46</v>
      </c>
      <c r="O34" s="26"/>
      <c r="P34" s="26"/>
      <c r="Q34" s="26"/>
      <c r="R34" s="26">
        <f t="shared" si="5"/>
        <v>123.46</v>
      </c>
      <c r="S34" s="26">
        <v>2063</v>
      </c>
      <c r="T34" s="38"/>
      <c r="V34" t="s">
        <v>141</v>
      </c>
      <c r="W34">
        <v>123</v>
      </c>
    </row>
    <row r="35" spans="1:23" ht="18" customHeight="1">
      <c r="A35" s="9"/>
      <c r="B35" s="5">
        <v>1</v>
      </c>
      <c r="C35" s="2"/>
      <c r="D35" s="5">
        <v>0</v>
      </c>
      <c r="E35" s="11">
        <v>2010308</v>
      </c>
      <c r="F35" s="10">
        <v>201</v>
      </c>
      <c r="G35" s="10">
        <v>20103</v>
      </c>
      <c r="H35" s="10">
        <v>2010308</v>
      </c>
      <c r="I35" s="10"/>
      <c r="J35" s="22"/>
      <c r="K35" s="23"/>
      <c r="L35" s="24"/>
      <c r="M35" s="30" t="s">
        <v>142</v>
      </c>
      <c r="N35" s="26">
        <v>1015.42</v>
      </c>
      <c r="O35" s="26"/>
      <c r="P35" s="26"/>
      <c r="Q35" s="26"/>
      <c r="R35" s="26">
        <f t="shared" si="5"/>
        <v>1015.42</v>
      </c>
      <c r="S35" s="26">
        <v>1240</v>
      </c>
      <c r="T35" s="38"/>
      <c r="V35" t="s">
        <v>143</v>
      </c>
      <c r="W35">
        <v>1015</v>
      </c>
    </row>
    <row r="36" spans="1:23" ht="18" customHeight="1">
      <c r="A36" s="9"/>
      <c r="B36" s="5">
        <v>1</v>
      </c>
      <c r="C36" s="2"/>
      <c r="D36" s="5">
        <v>0</v>
      </c>
      <c r="E36" s="11">
        <v>2010309</v>
      </c>
      <c r="F36" s="10">
        <v>201</v>
      </c>
      <c r="G36" s="10">
        <v>20103</v>
      </c>
      <c r="H36" s="10">
        <v>2010309</v>
      </c>
      <c r="I36" s="10"/>
      <c r="J36" s="22"/>
      <c r="K36" s="23"/>
      <c r="L36" s="24"/>
      <c r="M36" s="30" t="s">
        <v>144</v>
      </c>
      <c r="N36" s="26"/>
      <c r="O36" s="26"/>
      <c r="P36" s="26"/>
      <c r="Q36" s="26"/>
      <c r="R36" s="26">
        <f t="shared" si="5"/>
        <v>0</v>
      </c>
      <c r="S36" s="26"/>
      <c r="T36" s="38"/>
      <c r="V36" t="s">
        <v>145</v>
      </c>
      <c r="W36">
        <v>0</v>
      </c>
    </row>
    <row r="37" spans="1:23" ht="18" customHeight="1">
      <c r="A37" s="9"/>
      <c r="B37" s="5">
        <v>1</v>
      </c>
      <c r="C37" s="2"/>
      <c r="D37" s="5">
        <v>0</v>
      </c>
      <c r="E37" s="11">
        <v>2010350</v>
      </c>
      <c r="F37" s="10">
        <v>201</v>
      </c>
      <c r="G37" s="10">
        <v>20103</v>
      </c>
      <c r="H37" s="10">
        <v>2010350</v>
      </c>
      <c r="I37" s="10"/>
      <c r="J37" s="22"/>
      <c r="K37" s="23"/>
      <c r="L37" s="24"/>
      <c r="M37" s="30" t="s">
        <v>146</v>
      </c>
      <c r="N37" s="26">
        <v>1023.61</v>
      </c>
      <c r="O37" s="26"/>
      <c r="P37" s="26"/>
      <c r="Q37" s="26"/>
      <c r="R37" s="26">
        <f t="shared" si="5"/>
        <v>1023.61</v>
      </c>
      <c r="S37" s="26">
        <v>1670.4</v>
      </c>
      <c r="T37" s="38"/>
      <c r="V37" t="s">
        <v>116</v>
      </c>
      <c r="W37">
        <v>1024</v>
      </c>
    </row>
    <row r="38" spans="1:23" ht="18" customHeight="1">
      <c r="A38" s="9"/>
      <c r="B38" s="5">
        <v>1</v>
      </c>
      <c r="C38" s="2"/>
      <c r="D38" s="5">
        <v>0</v>
      </c>
      <c r="E38" s="11">
        <v>2010399</v>
      </c>
      <c r="F38" s="10">
        <v>201</v>
      </c>
      <c r="G38" s="10">
        <v>20103</v>
      </c>
      <c r="H38" s="10">
        <v>2010399</v>
      </c>
      <c r="I38" s="10"/>
      <c r="J38" s="22"/>
      <c r="K38" s="23"/>
      <c r="L38" s="24"/>
      <c r="M38" s="30" t="s">
        <v>147</v>
      </c>
      <c r="N38" s="26">
        <v>1912.21</v>
      </c>
      <c r="O38" s="26"/>
      <c r="P38" s="26"/>
      <c r="Q38" s="26"/>
      <c r="R38" s="26">
        <f t="shared" si="5"/>
        <v>1912.21</v>
      </c>
      <c r="S38" s="26">
        <v>17451</v>
      </c>
      <c r="T38" s="38"/>
      <c r="V38" t="s">
        <v>148</v>
      </c>
      <c r="W38">
        <v>1912</v>
      </c>
    </row>
    <row r="39" spans="1:23" ht="18" customHeight="1">
      <c r="A39" s="9"/>
      <c r="B39" s="5">
        <v>1</v>
      </c>
      <c r="C39" s="2"/>
      <c r="D39" s="5">
        <v>0</v>
      </c>
      <c r="E39" s="11">
        <v>20104</v>
      </c>
      <c r="F39" s="10"/>
      <c r="G39" s="10">
        <v>20104</v>
      </c>
      <c r="H39" s="10"/>
      <c r="I39" s="10"/>
      <c r="J39" s="22"/>
      <c r="K39" s="23"/>
      <c r="L39" s="24"/>
      <c r="M39" s="30" t="s">
        <v>149</v>
      </c>
      <c r="N39" s="26">
        <f aca="true" t="shared" si="6" ref="N39:S39">SUM(N40:N50)</f>
        <v>9351.060000000001</v>
      </c>
      <c r="O39" s="26">
        <f t="shared" si="6"/>
        <v>-65.4</v>
      </c>
      <c r="P39" s="26">
        <f t="shared" si="6"/>
        <v>0</v>
      </c>
      <c r="Q39" s="26">
        <f t="shared" si="6"/>
        <v>0</v>
      </c>
      <c r="R39" s="26">
        <f t="shared" si="6"/>
        <v>9285.66</v>
      </c>
      <c r="S39" s="26">
        <f t="shared" si="6"/>
        <v>0</v>
      </c>
      <c r="T39" s="38"/>
      <c r="V39" t="s">
        <v>150</v>
      </c>
      <c r="W39">
        <v>9351</v>
      </c>
    </row>
    <row r="40" spans="1:23" ht="18" customHeight="1">
      <c r="A40" s="9"/>
      <c r="B40" s="5">
        <v>1</v>
      </c>
      <c r="C40" s="2"/>
      <c r="D40" s="5">
        <v>0</v>
      </c>
      <c r="E40" s="11">
        <v>2010401</v>
      </c>
      <c r="F40" s="10">
        <v>201</v>
      </c>
      <c r="G40" s="10">
        <v>20104</v>
      </c>
      <c r="H40" s="10">
        <v>2010401</v>
      </c>
      <c r="I40" s="10"/>
      <c r="J40" s="22"/>
      <c r="K40" s="23"/>
      <c r="L40" s="24"/>
      <c r="M40" s="30" t="s">
        <v>131</v>
      </c>
      <c r="N40" s="26">
        <v>4484.09</v>
      </c>
      <c r="O40" s="26"/>
      <c r="P40" s="26"/>
      <c r="Q40" s="26"/>
      <c r="R40" s="26">
        <f aca="true" t="shared" si="7" ref="R40:R50">SUM(N40:Q40)</f>
        <v>4484.09</v>
      </c>
      <c r="S40" s="26"/>
      <c r="T40" s="38"/>
      <c r="V40" t="s">
        <v>98</v>
      </c>
      <c r="W40">
        <v>4484</v>
      </c>
    </row>
    <row r="41" spans="1:23" ht="18" customHeight="1">
      <c r="A41" s="9"/>
      <c r="B41" s="5">
        <v>1</v>
      </c>
      <c r="C41" s="2"/>
      <c r="D41" s="5">
        <v>0</v>
      </c>
      <c r="E41" s="12">
        <v>2010402</v>
      </c>
      <c r="F41" s="13">
        <v>201</v>
      </c>
      <c r="G41" s="13">
        <v>20104</v>
      </c>
      <c r="H41" s="13">
        <v>2010402</v>
      </c>
      <c r="I41" s="13"/>
      <c r="J41" s="22"/>
      <c r="K41" s="23"/>
      <c r="L41" s="24"/>
      <c r="M41" s="30" t="s">
        <v>132</v>
      </c>
      <c r="N41" s="26">
        <v>587.51</v>
      </c>
      <c r="O41" s="26"/>
      <c r="P41" s="26"/>
      <c r="Q41" s="26"/>
      <c r="R41" s="26">
        <f t="shared" si="7"/>
        <v>587.51</v>
      </c>
      <c r="S41" s="26"/>
      <c r="T41" s="38"/>
      <c r="V41" t="s">
        <v>100</v>
      </c>
      <c r="W41">
        <v>588</v>
      </c>
    </row>
    <row r="42" spans="1:23" ht="18" customHeight="1">
      <c r="A42" s="9"/>
      <c r="B42" s="5"/>
      <c r="C42" s="2"/>
      <c r="D42" s="5"/>
      <c r="E42" s="12"/>
      <c r="F42" s="13"/>
      <c r="G42" s="13"/>
      <c r="H42" s="13"/>
      <c r="I42" s="13"/>
      <c r="J42" s="22"/>
      <c r="K42" s="23"/>
      <c r="L42" s="24"/>
      <c r="M42" s="30" t="s">
        <v>133</v>
      </c>
      <c r="N42" s="26"/>
      <c r="O42" s="26"/>
      <c r="P42" s="26"/>
      <c r="Q42" s="26"/>
      <c r="R42" s="26">
        <f t="shared" si="7"/>
        <v>0</v>
      </c>
      <c r="S42" s="26"/>
      <c r="T42" s="38"/>
      <c r="V42" t="s">
        <v>102</v>
      </c>
      <c r="W42">
        <v>0</v>
      </c>
    </row>
    <row r="43" spans="1:23" ht="18" customHeight="1">
      <c r="A43" s="9"/>
      <c r="B43" s="5">
        <v>1</v>
      </c>
      <c r="C43" s="2"/>
      <c r="D43" s="5">
        <v>0</v>
      </c>
      <c r="E43" s="11">
        <v>2010404</v>
      </c>
      <c r="F43" s="10">
        <v>201</v>
      </c>
      <c r="G43" s="10">
        <v>20104</v>
      </c>
      <c r="H43" s="10">
        <v>2010404</v>
      </c>
      <c r="I43" s="10"/>
      <c r="J43" s="22"/>
      <c r="K43" s="23"/>
      <c r="L43" s="24"/>
      <c r="M43" s="30" t="s">
        <v>151</v>
      </c>
      <c r="N43" s="26">
        <v>865.41</v>
      </c>
      <c r="O43" s="26"/>
      <c r="P43" s="26"/>
      <c r="Q43" s="26"/>
      <c r="R43" s="26">
        <f t="shared" si="7"/>
        <v>865.41</v>
      </c>
      <c r="S43" s="26"/>
      <c r="T43" s="38"/>
      <c r="V43" t="s">
        <v>152</v>
      </c>
      <c r="W43">
        <v>865</v>
      </c>
    </row>
    <row r="44" spans="1:23" ht="18" customHeight="1">
      <c r="A44" s="9"/>
      <c r="B44" s="5">
        <v>1</v>
      </c>
      <c r="C44" s="2"/>
      <c r="D44" s="5">
        <v>0</v>
      </c>
      <c r="E44" s="12">
        <v>2010405</v>
      </c>
      <c r="F44" s="13">
        <v>201</v>
      </c>
      <c r="G44" s="13">
        <v>20104</v>
      </c>
      <c r="H44" s="13">
        <v>2010405</v>
      </c>
      <c r="I44" s="13"/>
      <c r="J44" s="22"/>
      <c r="K44" s="23"/>
      <c r="L44" s="24"/>
      <c r="M44" s="30" t="s">
        <v>153</v>
      </c>
      <c r="N44" s="26"/>
      <c r="O44" s="26"/>
      <c r="P44" s="26"/>
      <c r="Q44" s="26"/>
      <c r="R44" s="26">
        <f t="shared" si="7"/>
        <v>0</v>
      </c>
      <c r="S44" s="26"/>
      <c r="T44" s="38"/>
      <c r="V44" t="s">
        <v>154</v>
      </c>
      <c r="W44">
        <v>0</v>
      </c>
    </row>
    <row r="45" spans="1:23" ht="18" customHeight="1">
      <c r="A45" s="9"/>
      <c r="B45" s="5"/>
      <c r="C45" s="2"/>
      <c r="D45" s="5"/>
      <c r="E45" s="12"/>
      <c r="F45" s="13"/>
      <c r="G45" s="13"/>
      <c r="H45" s="13"/>
      <c r="I45" s="13"/>
      <c r="J45" s="22"/>
      <c r="K45" s="23"/>
      <c r="L45" s="24"/>
      <c r="M45" s="30" t="s">
        <v>155</v>
      </c>
      <c r="N45" s="26"/>
      <c r="O45" s="26"/>
      <c r="P45" s="26"/>
      <c r="Q45" s="26"/>
      <c r="R45" s="26">
        <f t="shared" si="7"/>
        <v>0</v>
      </c>
      <c r="S45" s="26"/>
      <c r="T45" s="38"/>
      <c r="V45" t="s">
        <v>156</v>
      </c>
      <c r="W45">
        <v>0</v>
      </c>
    </row>
    <row r="46" spans="1:23" ht="18" customHeight="1">
      <c r="A46" s="9"/>
      <c r="B46" s="5">
        <v>1</v>
      </c>
      <c r="C46" s="2"/>
      <c r="D46" s="5">
        <v>0</v>
      </c>
      <c r="E46" s="11">
        <v>2010407</v>
      </c>
      <c r="F46" s="10">
        <v>201</v>
      </c>
      <c r="G46" s="10">
        <v>20104</v>
      </c>
      <c r="H46" s="10">
        <v>2010407</v>
      </c>
      <c r="I46" s="10"/>
      <c r="J46" s="22"/>
      <c r="K46" s="23"/>
      <c r="L46" s="24"/>
      <c r="M46" s="30" t="s">
        <v>157</v>
      </c>
      <c r="N46" s="26"/>
      <c r="O46" s="26"/>
      <c r="P46" s="26"/>
      <c r="Q46" s="26"/>
      <c r="R46" s="26">
        <f t="shared" si="7"/>
        <v>0</v>
      </c>
      <c r="S46" s="26"/>
      <c r="T46" s="38"/>
      <c r="V46" t="s">
        <v>158</v>
      </c>
      <c r="W46">
        <v>0</v>
      </c>
    </row>
    <row r="47" spans="1:23" ht="18" customHeight="1">
      <c r="A47" s="9"/>
      <c r="B47" s="5">
        <v>1</v>
      </c>
      <c r="C47" s="2"/>
      <c r="D47" s="5">
        <v>0</v>
      </c>
      <c r="E47" s="11">
        <v>2010408</v>
      </c>
      <c r="F47" s="10">
        <v>201</v>
      </c>
      <c r="G47" s="10">
        <v>20104</v>
      </c>
      <c r="H47" s="10">
        <v>2010408</v>
      </c>
      <c r="I47" s="10"/>
      <c r="J47" s="22"/>
      <c r="K47" s="23"/>
      <c r="L47" s="24"/>
      <c r="M47" s="30" t="s">
        <v>159</v>
      </c>
      <c r="N47" s="26">
        <v>335.2</v>
      </c>
      <c r="O47" s="26">
        <v>-65.4</v>
      </c>
      <c r="P47" s="26"/>
      <c r="Q47" s="26"/>
      <c r="R47" s="26">
        <f t="shared" si="7"/>
        <v>269.79999999999995</v>
      </c>
      <c r="S47" s="26"/>
      <c r="T47" s="38"/>
      <c r="V47" t="s">
        <v>160</v>
      </c>
      <c r="W47">
        <v>335</v>
      </c>
    </row>
    <row r="48" spans="1:23" ht="18" customHeight="1">
      <c r="A48" s="9"/>
      <c r="B48" s="5">
        <v>1</v>
      </c>
      <c r="C48" s="2"/>
      <c r="D48" s="5">
        <v>0</v>
      </c>
      <c r="E48" s="11">
        <v>2010409</v>
      </c>
      <c r="F48" s="10">
        <v>201</v>
      </c>
      <c r="G48" s="10">
        <v>20104</v>
      </c>
      <c r="H48" s="10">
        <v>2010409</v>
      </c>
      <c r="I48" s="10"/>
      <c r="J48" s="22"/>
      <c r="K48" s="23"/>
      <c r="L48" s="24"/>
      <c r="M48" s="30" t="s">
        <v>161</v>
      </c>
      <c r="N48" s="26"/>
      <c r="O48" s="26"/>
      <c r="P48" s="26"/>
      <c r="Q48" s="26"/>
      <c r="R48" s="26">
        <f t="shared" si="7"/>
        <v>0</v>
      </c>
      <c r="S48" s="26"/>
      <c r="T48" s="38"/>
      <c r="V48" t="s">
        <v>162</v>
      </c>
      <c r="W48">
        <v>0</v>
      </c>
    </row>
    <row r="49" spans="1:23" ht="18" customHeight="1">
      <c r="A49" s="9"/>
      <c r="B49" s="5">
        <v>1</v>
      </c>
      <c r="C49" s="2"/>
      <c r="D49" s="5">
        <v>0</v>
      </c>
      <c r="E49" s="11">
        <v>2010450</v>
      </c>
      <c r="F49" s="10">
        <v>201</v>
      </c>
      <c r="G49" s="10">
        <v>20104</v>
      </c>
      <c r="H49" s="10">
        <v>2010450</v>
      </c>
      <c r="I49" s="10"/>
      <c r="J49" s="22"/>
      <c r="K49" s="23"/>
      <c r="L49" s="24"/>
      <c r="M49" s="30" t="s">
        <v>146</v>
      </c>
      <c r="N49" s="26">
        <v>1195.73</v>
      </c>
      <c r="O49" s="26"/>
      <c r="P49" s="26"/>
      <c r="Q49" s="26"/>
      <c r="R49" s="26">
        <f t="shared" si="7"/>
        <v>1195.73</v>
      </c>
      <c r="S49" s="26"/>
      <c r="T49" s="38"/>
      <c r="V49" t="s">
        <v>116</v>
      </c>
      <c r="W49">
        <v>1196</v>
      </c>
    </row>
    <row r="50" spans="1:23" ht="18" customHeight="1">
      <c r="A50" s="9"/>
      <c r="B50" s="5">
        <v>1</v>
      </c>
      <c r="C50" s="2"/>
      <c r="D50" s="5">
        <v>0</v>
      </c>
      <c r="E50" s="11">
        <v>2010499</v>
      </c>
      <c r="F50" s="10">
        <v>201</v>
      </c>
      <c r="G50" s="10">
        <v>20104</v>
      </c>
      <c r="H50" s="10">
        <v>2010499</v>
      </c>
      <c r="I50" s="10"/>
      <c r="J50" s="22"/>
      <c r="K50" s="23"/>
      <c r="L50" s="24"/>
      <c r="M50" s="30" t="s">
        <v>163</v>
      </c>
      <c r="N50" s="26">
        <v>1883.12</v>
      </c>
      <c r="O50" s="26"/>
      <c r="P50" s="26"/>
      <c r="Q50" s="26"/>
      <c r="R50" s="26">
        <f t="shared" si="7"/>
        <v>1883.12</v>
      </c>
      <c r="S50" s="26"/>
      <c r="T50" s="38"/>
      <c r="V50" t="s">
        <v>164</v>
      </c>
      <c r="W50">
        <v>1883</v>
      </c>
    </row>
    <row r="51" spans="1:23" ht="18" customHeight="1">
      <c r="A51" s="9"/>
      <c r="B51" s="5">
        <v>1</v>
      </c>
      <c r="C51" s="2"/>
      <c r="D51" s="5">
        <v>0</v>
      </c>
      <c r="E51" s="11">
        <v>20105</v>
      </c>
      <c r="F51" s="10"/>
      <c r="G51" s="10">
        <v>20105</v>
      </c>
      <c r="H51" s="10"/>
      <c r="I51" s="10"/>
      <c r="J51" s="22"/>
      <c r="K51" s="23"/>
      <c r="L51" s="24"/>
      <c r="M51" s="30" t="s">
        <v>165</v>
      </c>
      <c r="N51" s="26">
        <f aca="true" t="shared" si="8" ref="N51:S51">SUM(N52:N61)</f>
        <v>2604.0500000000006</v>
      </c>
      <c r="O51" s="26">
        <f t="shared" si="8"/>
        <v>-94.83</v>
      </c>
      <c r="P51" s="26">
        <f t="shared" si="8"/>
        <v>0</v>
      </c>
      <c r="Q51" s="26">
        <f t="shared" si="8"/>
        <v>0</v>
      </c>
      <c r="R51" s="26">
        <f t="shared" si="8"/>
        <v>2509.2200000000003</v>
      </c>
      <c r="S51" s="26">
        <f t="shared" si="8"/>
        <v>0</v>
      </c>
      <c r="T51" s="38"/>
      <c r="V51" t="s">
        <v>166</v>
      </c>
      <c r="W51">
        <v>2604</v>
      </c>
    </row>
    <row r="52" spans="1:23" ht="18" customHeight="1">
      <c r="A52" s="9"/>
      <c r="B52" s="5">
        <v>1</v>
      </c>
      <c r="C52" s="2"/>
      <c r="D52" s="5">
        <v>0</v>
      </c>
      <c r="E52" s="11">
        <v>2010501</v>
      </c>
      <c r="F52" s="10">
        <v>201</v>
      </c>
      <c r="G52" s="10">
        <v>20105</v>
      </c>
      <c r="H52" s="10">
        <v>2010501</v>
      </c>
      <c r="I52" s="10"/>
      <c r="J52" s="22"/>
      <c r="K52" s="23"/>
      <c r="L52" s="24"/>
      <c r="M52" s="30" t="s">
        <v>131</v>
      </c>
      <c r="N52" s="26">
        <v>1590.48</v>
      </c>
      <c r="O52" s="26"/>
      <c r="P52" s="26"/>
      <c r="Q52" s="26"/>
      <c r="R52" s="26">
        <f aca="true" t="shared" si="9" ref="R52:R61">SUM(N52:Q52)</f>
        <v>1590.48</v>
      </c>
      <c r="S52" s="26"/>
      <c r="T52" s="38"/>
      <c r="V52" t="s">
        <v>98</v>
      </c>
      <c r="W52">
        <v>1590</v>
      </c>
    </row>
    <row r="53" spans="1:23" ht="18" customHeight="1">
      <c r="A53" s="9"/>
      <c r="B53" s="5"/>
      <c r="C53" s="2"/>
      <c r="D53" s="5"/>
      <c r="E53" s="11"/>
      <c r="F53" s="10"/>
      <c r="G53" s="10"/>
      <c r="H53" s="10"/>
      <c r="I53" s="10"/>
      <c r="J53" s="22"/>
      <c r="K53" s="23"/>
      <c r="L53" s="24"/>
      <c r="M53" s="30" t="s">
        <v>132</v>
      </c>
      <c r="N53" s="26"/>
      <c r="O53" s="26"/>
      <c r="P53" s="26"/>
      <c r="Q53" s="26"/>
      <c r="R53" s="26">
        <f t="shared" si="9"/>
        <v>0</v>
      </c>
      <c r="S53" s="26"/>
      <c r="T53" s="38"/>
      <c r="V53" t="s">
        <v>100</v>
      </c>
      <c r="W53">
        <v>0</v>
      </c>
    </row>
    <row r="54" spans="1:23" ht="18" customHeight="1">
      <c r="A54" s="9"/>
      <c r="B54" s="5"/>
      <c r="C54" s="2"/>
      <c r="D54" s="5"/>
      <c r="E54" s="11"/>
      <c r="F54" s="10"/>
      <c r="G54" s="10"/>
      <c r="H54" s="10"/>
      <c r="I54" s="10"/>
      <c r="J54" s="22"/>
      <c r="K54" s="23"/>
      <c r="L54" s="24"/>
      <c r="M54" s="30" t="s">
        <v>133</v>
      </c>
      <c r="N54" s="26"/>
      <c r="O54" s="26"/>
      <c r="P54" s="26"/>
      <c r="Q54" s="26"/>
      <c r="R54" s="26">
        <f t="shared" si="9"/>
        <v>0</v>
      </c>
      <c r="S54" s="26"/>
      <c r="T54" s="38"/>
      <c r="V54" t="s">
        <v>102</v>
      </c>
      <c r="W54">
        <v>0</v>
      </c>
    </row>
    <row r="55" spans="1:23" ht="18" customHeight="1">
      <c r="A55" s="9"/>
      <c r="B55" s="5"/>
      <c r="C55" s="2"/>
      <c r="D55" s="5"/>
      <c r="E55" s="11"/>
      <c r="F55" s="10"/>
      <c r="G55" s="10"/>
      <c r="H55" s="10"/>
      <c r="I55" s="10"/>
      <c r="J55" s="22"/>
      <c r="K55" s="23"/>
      <c r="L55" s="24"/>
      <c r="M55" s="30" t="s">
        <v>167</v>
      </c>
      <c r="N55" s="26"/>
      <c r="O55" s="26"/>
      <c r="P55" s="26"/>
      <c r="Q55" s="26"/>
      <c r="R55" s="26">
        <f t="shared" si="9"/>
        <v>0</v>
      </c>
      <c r="S55" s="26"/>
      <c r="T55" s="38"/>
      <c r="V55" t="s">
        <v>168</v>
      </c>
      <c r="W55">
        <v>0</v>
      </c>
    </row>
    <row r="56" spans="1:23" ht="18" customHeight="1">
      <c r="A56" s="9"/>
      <c r="B56" s="5">
        <v>1</v>
      </c>
      <c r="C56" s="2"/>
      <c r="D56" s="5">
        <v>0</v>
      </c>
      <c r="E56" s="11">
        <v>2010505</v>
      </c>
      <c r="F56" s="10">
        <v>201</v>
      </c>
      <c r="G56" s="10">
        <v>20105</v>
      </c>
      <c r="H56" s="10">
        <v>2010505</v>
      </c>
      <c r="I56" s="10"/>
      <c r="J56" s="22"/>
      <c r="K56" s="23"/>
      <c r="L56" s="24"/>
      <c r="M56" s="30" t="s">
        <v>169</v>
      </c>
      <c r="N56" s="26">
        <v>756.88</v>
      </c>
      <c r="O56" s="26">
        <v>-94.83</v>
      </c>
      <c r="P56" s="26"/>
      <c r="Q56" s="26"/>
      <c r="R56" s="26">
        <f t="shared" si="9"/>
        <v>662.05</v>
      </c>
      <c r="S56" s="26"/>
      <c r="T56" s="38"/>
      <c r="V56" t="s">
        <v>170</v>
      </c>
      <c r="W56">
        <v>757</v>
      </c>
    </row>
    <row r="57" spans="1:23" ht="18" customHeight="1">
      <c r="A57" s="9"/>
      <c r="B57" s="5">
        <v>1</v>
      </c>
      <c r="C57" s="2"/>
      <c r="D57" s="5">
        <v>0</v>
      </c>
      <c r="E57" s="11">
        <v>2010506</v>
      </c>
      <c r="F57" s="10">
        <v>201</v>
      </c>
      <c r="G57" s="10">
        <v>20105</v>
      </c>
      <c r="H57" s="10">
        <v>2010506</v>
      </c>
      <c r="I57" s="10"/>
      <c r="J57" s="22"/>
      <c r="K57" s="23"/>
      <c r="L57" s="24"/>
      <c r="M57" s="30" t="s">
        <v>171</v>
      </c>
      <c r="N57" s="26">
        <v>1.51</v>
      </c>
      <c r="O57" s="26"/>
      <c r="P57" s="26"/>
      <c r="Q57" s="26"/>
      <c r="R57" s="26">
        <f t="shared" si="9"/>
        <v>1.51</v>
      </c>
      <c r="S57" s="26"/>
      <c r="T57" s="38"/>
      <c r="V57" t="s">
        <v>172</v>
      </c>
      <c r="W57">
        <v>2</v>
      </c>
    </row>
    <row r="58" spans="1:23" ht="18" customHeight="1">
      <c r="A58" s="9"/>
      <c r="B58" s="5">
        <v>1</v>
      </c>
      <c r="C58" s="2"/>
      <c r="D58" s="5">
        <v>0</v>
      </c>
      <c r="E58" s="11">
        <v>2010507</v>
      </c>
      <c r="F58" s="10">
        <v>201</v>
      </c>
      <c r="G58" s="10">
        <v>20105</v>
      </c>
      <c r="H58" s="10">
        <v>2010507</v>
      </c>
      <c r="I58" s="10"/>
      <c r="J58" s="22"/>
      <c r="K58" s="23"/>
      <c r="L58" s="24"/>
      <c r="M58" s="30" t="s">
        <v>173</v>
      </c>
      <c r="N58" s="26">
        <v>71.86</v>
      </c>
      <c r="O58" s="26"/>
      <c r="P58" s="26"/>
      <c r="Q58" s="26"/>
      <c r="R58" s="26">
        <f t="shared" si="9"/>
        <v>71.86</v>
      </c>
      <c r="S58" s="26"/>
      <c r="T58" s="38"/>
      <c r="V58" t="s">
        <v>174</v>
      </c>
      <c r="W58">
        <v>72</v>
      </c>
    </row>
    <row r="59" spans="1:23" ht="18" customHeight="1">
      <c r="A59" s="9"/>
      <c r="B59" s="5">
        <v>1</v>
      </c>
      <c r="C59" s="2"/>
      <c r="D59" s="5">
        <v>0</v>
      </c>
      <c r="E59" s="11">
        <v>2010508</v>
      </c>
      <c r="F59" s="10">
        <v>201</v>
      </c>
      <c r="G59" s="10">
        <v>20105</v>
      </c>
      <c r="H59" s="10">
        <v>2010508</v>
      </c>
      <c r="I59" s="10"/>
      <c r="J59" s="22"/>
      <c r="K59" s="23"/>
      <c r="L59" s="24"/>
      <c r="M59" s="30" t="s">
        <v>175</v>
      </c>
      <c r="N59" s="26"/>
      <c r="O59" s="26"/>
      <c r="P59" s="26"/>
      <c r="Q59" s="26"/>
      <c r="R59" s="26">
        <f t="shared" si="9"/>
        <v>0</v>
      </c>
      <c r="S59" s="26"/>
      <c r="T59" s="38"/>
      <c r="V59" t="s">
        <v>176</v>
      </c>
      <c r="W59">
        <v>0</v>
      </c>
    </row>
    <row r="60" spans="1:23" ht="18" customHeight="1">
      <c r="A60" s="9"/>
      <c r="B60" s="5">
        <v>1</v>
      </c>
      <c r="C60" s="2"/>
      <c r="D60" s="5">
        <v>0</v>
      </c>
      <c r="E60" s="11">
        <v>2010550</v>
      </c>
      <c r="F60" s="10">
        <v>201</v>
      </c>
      <c r="G60" s="10">
        <v>20105</v>
      </c>
      <c r="H60" s="10">
        <v>2010550</v>
      </c>
      <c r="I60" s="10"/>
      <c r="J60" s="22"/>
      <c r="K60" s="23"/>
      <c r="L60" s="24"/>
      <c r="M60" s="30" t="s">
        <v>146</v>
      </c>
      <c r="N60" s="26">
        <v>183.32</v>
      </c>
      <c r="O60" s="26"/>
      <c r="P60" s="26"/>
      <c r="Q60" s="26"/>
      <c r="R60" s="26">
        <f t="shared" si="9"/>
        <v>183.32</v>
      </c>
      <c r="S60" s="26"/>
      <c r="T60" s="38"/>
      <c r="V60" t="s">
        <v>116</v>
      </c>
      <c r="W60">
        <v>183</v>
      </c>
    </row>
    <row r="61" spans="1:23" ht="18" customHeight="1">
      <c r="A61" s="9"/>
      <c r="B61" s="5">
        <v>1</v>
      </c>
      <c r="C61" s="2"/>
      <c r="D61" s="5">
        <v>0</v>
      </c>
      <c r="E61" s="11">
        <v>2010599</v>
      </c>
      <c r="F61" s="10">
        <v>201</v>
      </c>
      <c r="G61" s="10">
        <v>20105</v>
      </c>
      <c r="H61" s="10">
        <v>2010599</v>
      </c>
      <c r="I61" s="10"/>
      <c r="J61" s="22"/>
      <c r="K61" s="23"/>
      <c r="L61" s="24"/>
      <c r="M61" s="30" t="s">
        <v>177</v>
      </c>
      <c r="N61" s="26"/>
      <c r="O61" s="26"/>
      <c r="P61" s="26"/>
      <c r="Q61" s="26"/>
      <c r="R61" s="26">
        <f t="shared" si="9"/>
        <v>0</v>
      </c>
      <c r="S61" s="26"/>
      <c r="T61" s="38"/>
      <c r="V61" t="s">
        <v>178</v>
      </c>
      <c r="W61">
        <v>0</v>
      </c>
    </row>
    <row r="62" spans="1:23" ht="18" customHeight="1">
      <c r="A62" s="9"/>
      <c r="B62" s="5">
        <v>1</v>
      </c>
      <c r="C62" s="2"/>
      <c r="D62" s="5">
        <v>0</v>
      </c>
      <c r="E62" s="11">
        <v>20106</v>
      </c>
      <c r="F62" s="10"/>
      <c r="G62" s="10">
        <v>20106</v>
      </c>
      <c r="H62" s="10"/>
      <c r="I62" s="10"/>
      <c r="J62" s="22"/>
      <c r="K62" s="23"/>
      <c r="L62" s="24"/>
      <c r="M62" s="30" t="s">
        <v>179</v>
      </c>
      <c r="N62" s="26">
        <f aca="true" t="shared" si="10" ref="N62:S62">SUM(N63:N72)</f>
        <v>4366.74</v>
      </c>
      <c r="O62" s="26">
        <f t="shared" si="10"/>
        <v>-398.84</v>
      </c>
      <c r="P62" s="26">
        <f t="shared" si="10"/>
        <v>0</v>
      </c>
      <c r="Q62" s="26">
        <f t="shared" si="10"/>
        <v>0</v>
      </c>
      <c r="R62" s="26">
        <f t="shared" si="10"/>
        <v>3967.8999999999996</v>
      </c>
      <c r="S62" s="26">
        <f t="shared" si="10"/>
        <v>0</v>
      </c>
      <c r="T62" s="38"/>
      <c r="V62" t="s">
        <v>180</v>
      </c>
      <c r="W62">
        <v>4367</v>
      </c>
    </row>
    <row r="63" spans="1:23" ht="18" customHeight="1">
      <c r="A63" s="9"/>
      <c r="B63" s="5">
        <v>1</v>
      </c>
      <c r="C63" s="2"/>
      <c r="D63" s="5">
        <v>0</v>
      </c>
      <c r="E63" s="11">
        <v>2010601</v>
      </c>
      <c r="F63" s="10">
        <v>201</v>
      </c>
      <c r="G63" s="10">
        <v>20106</v>
      </c>
      <c r="H63" s="10">
        <v>2010601</v>
      </c>
      <c r="I63" s="10"/>
      <c r="J63" s="22"/>
      <c r="K63" s="23"/>
      <c r="L63" s="24"/>
      <c r="M63" s="30" t="s">
        <v>131</v>
      </c>
      <c r="N63" s="26">
        <v>2516.82</v>
      </c>
      <c r="O63" s="26"/>
      <c r="P63" s="26"/>
      <c r="Q63" s="26"/>
      <c r="R63" s="26">
        <f aca="true" t="shared" si="11" ref="R63:R72">SUM(N63:Q63)</f>
        <v>2516.82</v>
      </c>
      <c r="S63" s="26"/>
      <c r="T63" s="38"/>
      <c r="V63" t="s">
        <v>98</v>
      </c>
      <c r="W63">
        <v>2517</v>
      </c>
    </row>
    <row r="64" spans="1:23" ht="18" customHeight="1">
      <c r="A64" s="9"/>
      <c r="B64" s="5">
        <v>1</v>
      </c>
      <c r="C64" s="2"/>
      <c r="D64" s="5">
        <v>0</v>
      </c>
      <c r="E64" s="11">
        <v>2010602</v>
      </c>
      <c r="F64" s="10">
        <v>201</v>
      </c>
      <c r="G64" s="10">
        <v>20106</v>
      </c>
      <c r="H64" s="10">
        <v>2010602</v>
      </c>
      <c r="I64" s="10"/>
      <c r="J64" s="22"/>
      <c r="K64" s="23"/>
      <c r="L64" s="24"/>
      <c r="M64" s="30" t="s">
        <v>132</v>
      </c>
      <c r="N64" s="26">
        <v>1320.8</v>
      </c>
      <c r="O64" s="26">
        <v>-392</v>
      </c>
      <c r="P64" s="26"/>
      <c r="Q64" s="26"/>
      <c r="R64" s="26">
        <f t="shared" si="11"/>
        <v>928.8</v>
      </c>
      <c r="S64" s="26"/>
      <c r="T64" s="38"/>
      <c r="V64" t="s">
        <v>100</v>
      </c>
      <c r="W64">
        <v>1321</v>
      </c>
    </row>
    <row r="65" spans="1:23" ht="18" customHeight="1">
      <c r="A65" s="9"/>
      <c r="B65" s="5">
        <v>1</v>
      </c>
      <c r="C65" s="2"/>
      <c r="D65" s="5">
        <v>0</v>
      </c>
      <c r="E65" s="11">
        <v>2010603</v>
      </c>
      <c r="F65" s="10">
        <v>201</v>
      </c>
      <c r="G65" s="10">
        <v>20106</v>
      </c>
      <c r="H65" s="10">
        <v>2010603</v>
      </c>
      <c r="I65" s="10"/>
      <c r="J65" s="22"/>
      <c r="K65" s="23"/>
      <c r="L65" s="24"/>
      <c r="M65" s="30" t="s">
        <v>133</v>
      </c>
      <c r="N65" s="26">
        <v>307.2</v>
      </c>
      <c r="O65" s="26"/>
      <c r="P65" s="26"/>
      <c r="Q65" s="26"/>
      <c r="R65" s="26">
        <f t="shared" si="11"/>
        <v>307.2</v>
      </c>
      <c r="S65" s="26"/>
      <c r="T65" s="38"/>
      <c r="V65" t="s">
        <v>102</v>
      </c>
      <c r="W65">
        <v>307</v>
      </c>
    </row>
    <row r="66" spans="1:23" ht="18" customHeight="1">
      <c r="A66" s="9"/>
      <c r="B66" s="5">
        <v>1</v>
      </c>
      <c r="C66" s="2"/>
      <c r="D66" s="5">
        <v>0</v>
      </c>
      <c r="E66" s="11">
        <v>2010604</v>
      </c>
      <c r="F66" s="10">
        <v>201</v>
      </c>
      <c r="G66" s="10">
        <v>20106</v>
      </c>
      <c r="H66" s="10">
        <v>2010604</v>
      </c>
      <c r="I66" s="10"/>
      <c r="J66" s="22"/>
      <c r="K66" s="23"/>
      <c r="L66" s="24"/>
      <c r="M66" s="30" t="s">
        <v>181</v>
      </c>
      <c r="N66" s="26"/>
      <c r="O66" s="26"/>
      <c r="P66" s="26"/>
      <c r="Q66" s="26"/>
      <c r="R66" s="26">
        <f t="shared" si="11"/>
        <v>0</v>
      </c>
      <c r="S66" s="26"/>
      <c r="T66" s="38"/>
      <c r="V66" t="s">
        <v>182</v>
      </c>
      <c r="W66">
        <v>0</v>
      </c>
    </row>
    <row r="67" spans="1:23" ht="18" customHeight="1">
      <c r="A67" s="9"/>
      <c r="B67" s="5">
        <v>1</v>
      </c>
      <c r="C67" s="2"/>
      <c r="D67" s="5">
        <v>0</v>
      </c>
      <c r="E67" s="11">
        <v>2010605</v>
      </c>
      <c r="F67" s="10">
        <v>201</v>
      </c>
      <c r="G67" s="10">
        <v>20106</v>
      </c>
      <c r="H67" s="10">
        <v>2010605</v>
      </c>
      <c r="I67" s="10"/>
      <c r="J67" s="22"/>
      <c r="K67" s="23"/>
      <c r="L67" s="24"/>
      <c r="M67" s="30" t="s">
        <v>183</v>
      </c>
      <c r="N67" s="26"/>
      <c r="O67" s="26"/>
      <c r="P67" s="26"/>
      <c r="Q67" s="26"/>
      <c r="R67" s="26">
        <f t="shared" si="11"/>
        <v>0</v>
      </c>
      <c r="S67" s="26"/>
      <c r="T67" s="38"/>
      <c r="V67" t="s">
        <v>184</v>
      </c>
      <c r="W67">
        <v>0</v>
      </c>
    </row>
    <row r="68" spans="1:23" ht="18" customHeight="1">
      <c r="A68" s="9"/>
      <c r="B68" s="5"/>
      <c r="C68" s="2"/>
      <c r="D68" s="5"/>
      <c r="E68" s="11"/>
      <c r="F68" s="10"/>
      <c r="G68" s="10"/>
      <c r="H68" s="10"/>
      <c r="I68" s="10"/>
      <c r="J68" s="22"/>
      <c r="K68" s="23"/>
      <c r="L68" s="24"/>
      <c r="M68" s="30" t="s">
        <v>185</v>
      </c>
      <c r="N68" s="26"/>
      <c r="O68" s="26"/>
      <c r="P68" s="26"/>
      <c r="Q68" s="26"/>
      <c r="R68" s="26">
        <f t="shared" si="11"/>
        <v>0</v>
      </c>
      <c r="S68" s="26"/>
      <c r="T68" s="38"/>
      <c r="V68" t="s">
        <v>186</v>
      </c>
      <c r="W68">
        <v>0</v>
      </c>
    </row>
    <row r="69" spans="1:23" ht="18" customHeight="1">
      <c r="A69" s="9"/>
      <c r="B69" s="5">
        <v>1</v>
      </c>
      <c r="C69" s="2"/>
      <c r="D69" s="5">
        <v>0</v>
      </c>
      <c r="E69" s="11">
        <v>2010607</v>
      </c>
      <c r="F69" s="10">
        <v>201</v>
      </c>
      <c r="G69" s="10">
        <v>20106</v>
      </c>
      <c r="H69" s="10">
        <v>2010607</v>
      </c>
      <c r="I69" s="10"/>
      <c r="J69" s="22"/>
      <c r="K69" s="23"/>
      <c r="L69" s="24"/>
      <c r="M69" s="30" t="s">
        <v>187</v>
      </c>
      <c r="N69" s="26"/>
      <c r="O69" s="26"/>
      <c r="P69" s="26"/>
      <c r="Q69" s="26"/>
      <c r="R69" s="26">
        <f t="shared" si="11"/>
        <v>0</v>
      </c>
      <c r="S69" s="26"/>
      <c r="T69" s="38"/>
      <c r="V69" t="s">
        <v>188</v>
      </c>
      <c r="W69">
        <v>0</v>
      </c>
    </row>
    <row r="70" spans="1:23" ht="18" customHeight="1">
      <c r="A70" s="9"/>
      <c r="B70" s="5">
        <v>1</v>
      </c>
      <c r="C70" s="2"/>
      <c r="D70" s="5">
        <v>0</v>
      </c>
      <c r="E70" s="11">
        <v>2010608</v>
      </c>
      <c r="F70" s="10">
        <v>201</v>
      </c>
      <c r="G70" s="10">
        <v>20106</v>
      </c>
      <c r="H70" s="10">
        <v>2010608</v>
      </c>
      <c r="I70" s="10"/>
      <c r="J70" s="22"/>
      <c r="K70" s="23"/>
      <c r="L70" s="24"/>
      <c r="M70" s="30" t="s">
        <v>189</v>
      </c>
      <c r="N70" s="26"/>
      <c r="O70" s="26"/>
      <c r="P70" s="26"/>
      <c r="Q70" s="26"/>
      <c r="R70" s="26">
        <f t="shared" si="11"/>
        <v>0</v>
      </c>
      <c r="S70" s="26"/>
      <c r="T70" s="38"/>
      <c r="V70" t="s">
        <v>190</v>
      </c>
      <c r="W70">
        <v>0</v>
      </c>
    </row>
    <row r="71" spans="1:23" ht="18" customHeight="1">
      <c r="A71" s="9"/>
      <c r="B71" s="5">
        <v>1</v>
      </c>
      <c r="C71" s="2"/>
      <c r="D71" s="5">
        <v>0</v>
      </c>
      <c r="E71" s="11">
        <v>2010650</v>
      </c>
      <c r="F71" s="10">
        <v>201</v>
      </c>
      <c r="G71" s="10">
        <v>20106</v>
      </c>
      <c r="H71" s="10">
        <v>2010650</v>
      </c>
      <c r="I71" s="10"/>
      <c r="J71" s="22"/>
      <c r="K71" s="23"/>
      <c r="L71" s="24"/>
      <c r="M71" s="30" t="s">
        <v>146</v>
      </c>
      <c r="N71" s="26">
        <v>189.34</v>
      </c>
      <c r="O71" s="26"/>
      <c r="P71" s="26"/>
      <c r="Q71" s="26"/>
      <c r="R71" s="26">
        <f t="shared" si="11"/>
        <v>189.34</v>
      </c>
      <c r="S71" s="26"/>
      <c r="T71" s="38"/>
      <c r="V71" t="s">
        <v>116</v>
      </c>
      <c r="W71">
        <v>189</v>
      </c>
    </row>
    <row r="72" spans="1:23" ht="18" customHeight="1">
      <c r="A72" s="9"/>
      <c r="B72" s="5">
        <v>1</v>
      </c>
      <c r="C72" s="2"/>
      <c r="D72" s="5">
        <v>0</v>
      </c>
      <c r="E72" s="11">
        <v>2010699</v>
      </c>
      <c r="F72" s="10">
        <v>201</v>
      </c>
      <c r="G72" s="10">
        <v>20106</v>
      </c>
      <c r="H72" s="10">
        <v>2010699</v>
      </c>
      <c r="I72" s="10"/>
      <c r="J72" s="22"/>
      <c r="K72" s="23"/>
      <c r="L72" s="24"/>
      <c r="M72" s="30" t="s">
        <v>191</v>
      </c>
      <c r="N72" s="26">
        <v>32.58</v>
      </c>
      <c r="O72" s="26">
        <v>-6.84</v>
      </c>
      <c r="P72" s="26"/>
      <c r="Q72" s="26"/>
      <c r="R72" s="26">
        <f t="shared" si="11"/>
        <v>25.74</v>
      </c>
      <c r="S72" s="26"/>
      <c r="T72" s="38"/>
      <c r="V72" t="s">
        <v>192</v>
      </c>
      <c r="W72">
        <v>33</v>
      </c>
    </row>
    <row r="73" spans="1:23" ht="18" customHeight="1">
      <c r="A73" s="9"/>
      <c r="B73" s="5">
        <v>1</v>
      </c>
      <c r="C73" s="2"/>
      <c r="D73" s="5">
        <v>0</v>
      </c>
      <c r="E73" s="11">
        <v>20107</v>
      </c>
      <c r="F73" s="10"/>
      <c r="G73" s="10">
        <v>20107</v>
      </c>
      <c r="H73" s="10"/>
      <c r="I73" s="10"/>
      <c r="J73" s="22"/>
      <c r="K73" s="23"/>
      <c r="L73" s="24"/>
      <c r="M73" s="30" t="s">
        <v>193</v>
      </c>
      <c r="N73" s="26">
        <f aca="true" t="shared" si="12" ref="N73:S73">SUM(N74:N84)</f>
        <v>35856.48</v>
      </c>
      <c r="O73" s="26">
        <f t="shared" si="12"/>
        <v>-664.72</v>
      </c>
      <c r="P73" s="26">
        <f t="shared" si="12"/>
        <v>0</v>
      </c>
      <c r="Q73" s="26">
        <f t="shared" si="12"/>
        <v>0</v>
      </c>
      <c r="R73" s="26">
        <f t="shared" si="12"/>
        <v>35191.76</v>
      </c>
      <c r="S73" s="26">
        <f t="shared" si="12"/>
        <v>0</v>
      </c>
      <c r="T73" s="38"/>
      <c r="V73" t="s">
        <v>194</v>
      </c>
      <c r="W73">
        <v>35856</v>
      </c>
    </row>
    <row r="74" spans="1:23" ht="18" customHeight="1">
      <c r="A74" s="9"/>
      <c r="B74" s="5">
        <v>1</v>
      </c>
      <c r="C74" s="2"/>
      <c r="D74" s="5">
        <v>0</v>
      </c>
      <c r="E74" s="11">
        <v>2010701</v>
      </c>
      <c r="F74" s="10">
        <v>201</v>
      </c>
      <c r="G74" s="10">
        <v>20107</v>
      </c>
      <c r="H74" s="10">
        <v>2010701</v>
      </c>
      <c r="I74" s="10"/>
      <c r="J74" s="22"/>
      <c r="K74" s="23"/>
      <c r="L74" s="24"/>
      <c r="M74" s="30" t="s">
        <v>131</v>
      </c>
      <c r="N74" s="26">
        <v>21719.33</v>
      </c>
      <c r="O74" s="26"/>
      <c r="P74" s="26"/>
      <c r="Q74" s="26"/>
      <c r="R74" s="26">
        <f aca="true" t="shared" si="13" ref="R74:R84">SUM(N74:Q74)</f>
        <v>21719.33</v>
      </c>
      <c r="S74" s="26"/>
      <c r="T74" s="38"/>
      <c r="V74" t="s">
        <v>98</v>
      </c>
      <c r="W74">
        <v>21719</v>
      </c>
    </row>
    <row r="75" spans="1:23" ht="18" customHeight="1">
      <c r="A75" s="9"/>
      <c r="B75" s="5">
        <v>1</v>
      </c>
      <c r="C75" s="2"/>
      <c r="D75" s="5">
        <v>0</v>
      </c>
      <c r="E75" s="11">
        <v>2010702</v>
      </c>
      <c r="F75" s="10">
        <v>201</v>
      </c>
      <c r="G75" s="10">
        <v>20107</v>
      </c>
      <c r="H75" s="10">
        <v>2010702</v>
      </c>
      <c r="I75" s="10"/>
      <c r="J75" s="22"/>
      <c r="K75" s="23"/>
      <c r="L75" s="24"/>
      <c r="M75" s="30" t="s">
        <v>132</v>
      </c>
      <c r="N75" s="26">
        <v>13020.52</v>
      </c>
      <c r="O75" s="26">
        <v>-664.72</v>
      </c>
      <c r="P75" s="26"/>
      <c r="Q75" s="26"/>
      <c r="R75" s="26">
        <f t="shared" si="13"/>
        <v>12355.800000000001</v>
      </c>
      <c r="S75" s="26"/>
      <c r="T75" s="38"/>
      <c r="V75" t="s">
        <v>100</v>
      </c>
      <c r="W75">
        <v>13020</v>
      </c>
    </row>
    <row r="76" spans="1:23" ht="18" customHeight="1">
      <c r="A76" s="9"/>
      <c r="B76" s="5">
        <v>1</v>
      </c>
      <c r="C76" s="2"/>
      <c r="D76" s="5">
        <v>0</v>
      </c>
      <c r="E76" s="11">
        <v>2010703</v>
      </c>
      <c r="F76" s="10">
        <v>201</v>
      </c>
      <c r="G76" s="10">
        <v>20107</v>
      </c>
      <c r="H76" s="10">
        <v>2010703</v>
      </c>
      <c r="I76" s="10"/>
      <c r="J76" s="22"/>
      <c r="K76" s="23"/>
      <c r="L76" s="24"/>
      <c r="M76" s="30" t="s">
        <v>133</v>
      </c>
      <c r="N76" s="26">
        <v>446.63</v>
      </c>
      <c r="O76" s="26"/>
      <c r="P76" s="26"/>
      <c r="Q76" s="26"/>
      <c r="R76" s="26">
        <f t="shared" si="13"/>
        <v>446.63</v>
      </c>
      <c r="S76" s="26"/>
      <c r="T76" s="38"/>
      <c r="V76" t="s">
        <v>102</v>
      </c>
      <c r="W76">
        <v>447</v>
      </c>
    </row>
    <row r="77" spans="1:23" ht="18" customHeight="1">
      <c r="A77" s="9"/>
      <c r="B77" s="5">
        <v>1</v>
      </c>
      <c r="C77" s="2"/>
      <c r="D77" s="5">
        <v>0</v>
      </c>
      <c r="E77" s="11">
        <v>2010704</v>
      </c>
      <c r="F77" s="10">
        <v>201</v>
      </c>
      <c r="G77" s="10">
        <v>20107</v>
      </c>
      <c r="H77" s="10">
        <v>2010704</v>
      </c>
      <c r="I77" s="10"/>
      <c r="J77" s="22"/>
      <c r="K77" s="23"/>
      <c r="L77" s="24"/>
      <c r="M77" s="30" t="s">
        <v>195</v>
      </c>
      <c r="N77" s="26"/>
      <c r="O77" s="26"/>
      <c r="P77" s="26"/>
      <c r="Q77" s="26"/>
      <c r="R77" s="26">
        <f t="shared" si="13"/>
        <v>0</v>
      </c>
      <c r="S77" s="26"/>
      <c r="T77" s="38"/>
      <c r="V77" t="s">
        <v>196</v>
      </c>
      <c r="W77">
        <v>0</v>
      </c>
    </row>
    <row r="78" spans="1:23" ht="18" customHeight="1">
      <c r="A78" s="9"/>
      <c r="B78" s="5">
        <v>1</v>
      </c>
      <c r="C78" s="2"/>
      <c r="D78" s="5">
        <v>0</v>
      </c>
      <c r="E78" s="11">
        <v>2010705</v>
      </c>
      <c r="F78" s="10">
        <v>201</v>
      </c>
      <c r="G78" s="10">
        <v>20107</v>
      </c>
      <c r="H78" s="10">
        <v>2010705</v>
      </c>
      <c r="I78" s="10"/>
      <c r="J78" s="22"/>
      <c r="K78" s="23"/>
      <c r="L78" s="24"/>
      <c r="M78" s="30" t="s">
        <v>197</v>
      </c>
      <c r="N78" s="26"/>
      <c r="O78" s="26"/>
      <c r="P78" s="26"/>
      <c r="Q78" s="26"/>
      <c r="R78" s="26">
        <f t="shared" si="13"/>
        <v>0</v>
      </c>
      <c r="S78" s="26"/>
      <c r="T78" s="38"/>
      <c r="V78" t="s">
        <v>198</v>
      </c>
      <c r="W78">
        <v>0</v>
      </c>
    </row>
    <row r="79" spans="1:23" ht="18" customHeight="1">
      <c r="A79" s="9"/>
      <c r="B79" s="5">
        <v>1</v>
      </c>
      <c r="C79" s="2"/>
      <c r="D79" s="5">
        <v>0</v>
      </c>
      <c r="E79" s="11">
        <v>2010706</v>
      </c>
      <c r="F79" s="10">
        <v>201</v>
      </c>
      <c r="G79" s="10">
        <v>20107</v>
      </c>
      <c r="H79" s="10">
        <v>2010706</v>
      </c>
      <c r="I79" s="10"/>
      <c r="J79" s="22"/>
      <c r="K79" s="23"/>
      <c r="L79" s="24"/>
      <c r="M79" s="30" t="s">
        <v>199</v>
      </c>
      <c r="N79" s="26">
        <v>670</v>
      </c>
      <c r="O79" s="26"/>
      <c r="P79" s="26"/>
      <c r="Q79" s="26"/>
      <c r="R79" s="26">
        <f t="shared" si="13"/>
        <v>670</v>
      </c>
      <c r="S79" s="26"/>
      <c r="T79" s="38"/>
      <c r="V79" t="s">
        <v>200</v>
      </c>
      <c r="W79">
        <v>670</v>
      </c>
    </row>
    <row r="80" spans="1:23" ht="18" customHeight="1">
      <c r="A80" s="9"/>
      <c r="B80" s="5">
        <v>1</v>
      </c>
      <c r="C80" s="2"/>
      <c r="D80" s="5">
        <v>0</v>
      </c>
      <c r="E80" s="11">
        <v>2010707</v>
      </c>
      <c r="F80" s="10">
        <v>201</v>
      </c>
      <c r="G80" s="10">
        <v>20107</v>
      </c>
      <c r="H80" s="10">
        <v>2010707</v>
      </c>
      <c r="I80" s="10"/>
      <c r="J80" s="22"/>
      <c r="K80" s="23"/>
      <c r="L80" s="24"/>
      <c r="M80" s="30" t="s">
        <v>201</v>
      </c>
      <c r="N80" s="26"/>
      <c r="O80" s="26"/>
      <c r="P80" s="26"/>
      <c r="Q80" s="26"/>
      <c r="R80" s="26">
        <f t="shared" si="13"/>
        <v>0</v>
      </c>
      <c r="S80" s="26"/>
      <c r="T80" s="38"/>
      <c r="V80" t="s">
        <v>202</v>
      </c>
      <c r="W80">
        <v>0</v>
      </c>
    </row>
    <row r="81" spans="1:23" ht="18" customHeight="1">
      <c r="A81" s="9"/>
      <c r="B81" s="5"/>
      <c r="C81" s="2"/>
      <c r="D81" s="5"/>
      <c r="E81" s="11"/>
      <c r="F81" s="10"/>
      <c r="G81" s="10"/>
      <c r="H81" s="10"/>
      <c r="I81" s="10"/>
      <c r="J81" s="22"/>
      <c r="K81" s="23"/>
      <c r="L81" s="24"/>
      <c r="M81" s="30" t="s">
        <v>203</v>
      </c>
      <c r="N81" s="26"/>
      <c r="O81" s="26"/>
      <c r="P81" s="26"/>
      <c r="Q81" s="26"/>
      <c r="R81" s="26">
        <f t="shared" si="13"/>
        <v>0</v>
      </c>
      <c r="S81" s="26"/>
      <c r="T81" s="38"/>
      <c r="V81" t="s">
        <v>204</v>
      </c>
      <c r="W81">
        <v>0</v>
      </c>
    </row>
    <row r="82" spans="1:23" ht="18" customHeight="1">
      <c r="A82" s="9"/>
      <c r="B82" s="5">
        <v>1</v>
      </c>
      <c r="C82" s="2"/>
      <c r="D82" s="5">
        <v>0</v>
      </c>
      <c r="E82" s="11">
        <v>2010709</v>
      </c>
      <c r="F82" s="10">
        <v>201</v>
      </c>
      <c r="G82" s="10">
        <v>20107</v>
      </c>
      <c r="H82" s="10">
        <v>2010709</v>
      </c>
      <c r="I82" s="10"/>
      <c r="J82" s="22"/>
      <c r="K82" s="23"/>
      <c r="L82" s="24"/>
      <c r="M82" s="30" t="s">
        <v>187</v>
      </c>
      <c r="N82" s="26"/>
      <c r="O82" s="26"/>
      <c r="P82" s="26"/>
      <c r="Q82" s="26"/>
      <c r="R82" s="26">
        <f t="shared" si="13"/>
        <v>0</v>
      </c>
      <c r="S82" s="26"/>
      <c r="T82" s="38"/>
      <c r="V82" t="s">
        <v>188</v>
      </c>
      <c r="W82">
        <v>0</v>
      </c>
    </row>
    <row r="83" spans="1:23" ht="18" customHeight="1">
      <c r="A83" s="9"/>
      <c r="B83" s="5"/>
      <c r="C83" s="2"/>
      <c r="D83" s="5"/>
      <c r="E83" s="11"/>
      <c r="F83" s="10"/>
      <c r="G83" s="10"/>
      <c r="H83" s="10"/>
      <c r="I83" s="10"/>
      <c r="J83" s="22"/>
      <c r="K83" s="23"/>
      <c r="L83" s="24"/>
      <c r="M83" s="30" t="s">
        <v>146</v>
      </c>
      <c r="N83" s="26"/>
      <c r="O83" s="26"/>
      <c r="P83" s="26"/>
      <c r="Q83" s="26"/>
      <c r="R83" s="26">
        <f t="shared" si="13"/>
        <v>0</v>
      </c>
      <c r="S83" s="26"/>
      <c r="T83" s="38"/>
      <c r="V83" t="s">
        <v>116</v>
      </c>
      <c r="W83">
        <v>0</v>
      </c>
    </row>
    <row r="84" spans="1:23" ht="18" customHeight="1">
      <c r="A84" s="9"/>
      <c r="B84" s="5">
        <v>1</v>
      </c>
      <c r="C84" s="2"/>
      <c r="D84" s="5">
        <v>0</v>
      </c>
      <c r="E84" s="11">
        <v>2010799</v>
      </c>
      <c r="F84" s="10">
        <v>201</v>
      </c>
      <c r="G84" s="10">
        <v>20107</v>
      </c>
      <c r="H84" s="10">
        <v>2010799</v>
      </c>
      <c r="I84" s="10"/>
      <c r="J84" s="22"/>
      <c r="K84" s="23"/>
      <c r="L84" s="24"/>
      <c r="M84" s="30" t="s">
        <v>205</v>
      </c>
      <c r="N84" s="26"/>
      <c r="O84" s="26"/>
      <c r="P84" s="26"/>
      <c r="Q84" s="26"/>
      <c r="R84" s="26">
        <f t="shared" si="13"/>
        <v>0</v>
      </c>
      <c r="S84" s="26"/>
      <c r="T84" s="38"/>
      <c r="V84" t="s">
        <v>206</v>
      </c>
      <c r="W84">
        <v>0</v>
      </c>
    </row>
    <row r="85" spans="1:23" ht="18" customHeight="1">
      <c r="A85" s="9"/>
      <c r="B85" s="5">
        <v>1</v>
      </c>
      <c r="C85" s="2"/>
      <c r="D85" s="5">
        <v>0</v>
      </c>
      <c r="E85" s="11">
        <v>20108</v>
      </c>
      <c r="F85" s="10"/>
      <c r="G85" s="10">
        <v>20108</v>
      </c>
      <c r="H85" s="10"/>
      <c r="I85" s="10"/>
      <c r="J85" s="22"/>
      <c r="K85" s="23"/>
      <c r="L85" s="24"/>
      <c r="M85" s="30" t="s">
        <v>207</v>
      </c>
      <c r="N85" s="26">
        <f aca="true" t="shared" si="14" ref="N85:S85">SUM(N86:N93)</f>
        <v>3229.5499999999997</v>
      </c>
      <c r="O85" s="26">
        <f t="shared" si="14"/>
        <v>-335.94</v>
      </c>
      <c r="P85" s="26">
        <f t="shared" si="14"/>
        <v>0</v>
      </c>
      <c r="Q85" s="26">
        <f t="shared" si="14"/>
        <v>0</v>
      </c>
      <c r="R85" s="26">
        <f t="shared" si="14"/>
        <v>2893.6099999999997</v>
      </c>
      <c r="S85" s="26">
        <f t="shared" si="14"/>
        <v>0</v>
      </c>
      <c r="T85" s="38"/>
      <c r="V85" t="s">
        <v>208</v>
      </c>
      <c r="W85">
        <v>3230</v>
      </c>
    </row>
    <row r="86" spans="1:23" ht="18" customHeight="1">
      <c r="A86" s="9"/>
      <c r="B86" s="5">
        <v>1</v>
      </c>
      <c r="C86" s="2"/>
      <c r="D86" s="5">
        <v>0</v>
      </c>
      <c r="E86" s="11">
        <v>2010801</v>
      </c>
      <c r="F86" s="10">
        <v>201</v>
      </c>
      <c r="G86" s="10">
        <v>20108</v>
      </c>
      <c r="H86" s="10">
        <v>2010801</v>
      </c>
      <c r="I86" s="10"/>
      <c r="J86" s="22"/>
      <c r="K86" s="23"/>
      <c r="L86" s="24"/>
      <c r="M86" s="30" t="s">
        <v>131</v>
      </c>
      <c r="N86" s="26">
        <v>1649.29</v>
      </c>
      <c r="O86" s="26"/>
      <c r="P86" s="26"/>
      <c r="Q86" s="26"/>
      <c r="R86" s="26">
        <f aca="true" t="shared" si="15" ref="R86:R93">SUM(N86:Q86)</f>
        <v>1649.29</v>
      </c>
      <c r="S86" s="26"/>
      <c r="T86" s="38"/>
      <c r="V86" t="s">
        <v>98</v>
      </c>
      <c r="W86">
        <v>1649</v>
      </c>
    </row>
    <row r="87" spans="1:23" ht="18" customHeight="1">
      <c r="A87" s="9"/>
      <c r="B87" s="5">
        <v>1</v>
      </c>
      <c r="C87" s="2"/>
      <c r="D87" s="5">
        <v>0</v>
      </c>
      <c r="E87" s="11">
        <v>2010802</v>
      </c>
      <c r="F87" s="10">
        <v>201</v>
      </c>
      <c r="G87" s="10">
        <v>20108</v>
      </c>
      <c r="H87" s="10">
        <v>2010802</v>
      </c>
      <c r="I87" s="10"/>
      <c r="J87" s="22"/>
      <c r="K87" s="23"/>
      <c r="L87" s="24"/>
      <c r="M87" s="30" t="s">
        <v>132</v>
      </c>
      <c r="N87" s="26"/>
      <c r="O87" s="26"/>
      <c r="P87" s="26"/>
      <c r="Q87" s="26"/>
      <c r="R87" s="26">
        <f t="shared" si="15"/>
        <v>0</v>
      </c>
      <c r="S87" s="26"/>
      <c r="T87" s="38"/>
      <c r="V87" t="s">
        <v>100</v>
      </c>
      <c r="W87">
        <v>0</v>
      </c>
    </row>
    <row r="88" spans="1:23" ht="18" customHeight="1">
      <c r="A88" s="9"/>
      <c r="B88" s="5"/>
      <c r="C88" s="2"/>
      <c r="D88" s="5"/>
      <c r="E88" s="11"/>
      <c r="F88" s="10"/>
      <c r="G88" s="10"/>
      <c r="H88" s="10"/>
      <c r="I88" s="10"/>
      <c r="J88" s="22"/>
      <c r="K88" s="23"/>
      <c r="L88" s="24"/>
      <c r="M88" s="30" t="s">
        <v>133</v>
      </c>
      <c r="N88" s="26"/>
      <c r="O88" s="26"/>
      <c r="P88" s="26"/>
      <c r="Q88" s="26"/>
      <c r="R88" s="26">
        <f t="shared" si="15"/>
        <v>0</v>
      </c>
      <c r="S88" s="26"/>
      <c r="T88" s="38"/>
      <c r="V88" t="s">
        <v>102</v>
      </c>
      <c r="W88">
        <v>0</v>
      </c>
    </row>
    <row r="89" spans="1:23" ht="18" customHeight="1">
      <c r="A89" s="9"/>
      <c r="B89" s="5">
        <v>1</v>
      </c>
      <c r="C89" s="2"/>
      <c r="D89" s="5">
        <v>0</v>
      </c>
      <c r="E89" s="11">
        <v>2010804</v>
      </c>
      <c r="F89" s="10">
        <v>201</v>
      </c>
      <c r="G89" s="10">
        <v>20108</v>
      </c>
      <c r="H89" s="10">
        <v>2010804</v>
      </c>
      <c r="I89" s="10"/>
      <c r="J89" s="22"/>
      <c r="K89" s="23"/>
      <c r="L89" s="24"/>
      <c r="M89" s="30" t="s">
        <v>209</v>
      </c>
      <c r="N89" s="26">
        <v>1059.85</v>
      </c>
      <c r="O89" s="26">
        <v>-335.94</v>
      </c>
      <c r="P89" s="26"/>
      <c r="Q89" s="26"/>
      <c r="R89" s="26">
        <f t="shared" si="15"/>
        <v>723.9099999999999</v>
      </c>
      <c r="S89" s="26"/>
      <c r="T89" s="38"/>
      <c r="V89" t="s">
        <v>210</v>
      </c>
      <c r="W89">
        <v>1060</v>
      </c>
    </row>
    <row r="90" spans="1:23" ht="18" customHeight="1">
      <c r="A90" s="9"/>
      <c r="B90" s="5">
        <v>1</v>
      </c>
      <c r="C90" s="2"/>
      <c r="D90" s="5">
        <v>0</v>
      </c>
      <c r="E90" s="11">
        <v>2010805</v>
      </c>
      <c r="F90" s="10">
        <v>201</v>
      </c>
      <c r="G90" s="10">
        <v>20108</v>
      </c>
      <c r="H90" s="10">
        <v>2010805</v>
      </c>
      <c r="I90" s="10"/>
      <c r="J90" s="22"/>
      <c r="K90" s="23"/>
      <c r="L90" s="24"/>
      <c r="M90" s="30" t="s">
        <v>211</v>
      </c>
      <c r="N90" s="26"/>
      <c r="O90" s="26"/>
      <c r="P90" s="26"/>
      <c r="Q90" s="26"/>
      <c r="R90" s="26">
        <f t="shared" si="15"/>
        <v>0</v>
      </c>
      <c r="S90" s="26"/>
      <c r="T90" s="38"/>
      <c r="V90" t="s">
        <v>212</v>
      </c>
      <c r="W90">
        <v>0</v>
      </c>
    </row>
    <row r="91" spans="1:23" ht="18" customHeight="1">
      <c r="A91" s="9"/>
      <c r="B91" s="5">
        <v>1</v>
      </c>
      <c r="C91" s="2"/>
      <c r="D91" s="5">
        <v>0</v>
      </c>
      <c r="E91" s="11">
        <v>2010806</v>
      </c>
      <c r="F91" s="10">
        <v>201</v>
      </c>
      <c r="G91" s="10">
        <v>20108</v>
      </c>
      <c r="H91" s="10">
        <v>2010806</v>
      </c>
      <c r="I91" s="10"/>
      <c r="J91" s="22"/>
      <c r="K91" s="23"/>
      <c r="L91" s="24"/>
      <c r="M91" s="30" t="s">
        <v>187</v>
      </c>
      <c r="N91" s="26"/>
      <c r="O91" s="26"/>
      <c r="P91" s="26"/>
      <c r="Q91" s="26"/>
      <c r="R91" s="26">
        <f t="shared" si="15"/>
        <v>0</v>
      </c>
      <c r="S91" s="26"/>
      <c r="T91" s="38"/>
      <c r="V91" t="s">
        <v>188</v>
      </c>
      <c r="W91">
        <v>0</v>
      </c>
    </row>
    <row r="92" spans="1:23" ht="18" customHeight="1">
      <c r="A92" s="9"/>
      <c r="B92" s="5">
        <v>1</v>
      </c>
      <c r="C92" s="2"/>
      <c r="D92" s="5">
        <v>0</v>
      </c>
      <c r="E92" s="11">
        <v>2010850</v>
      </c>
      <c r="F92" s="10">
        <v>201</v>
      </c>
      <c r="G92" s="10">
        <v>20108</v>
      </c>
      <c r="H92" s="10">
        <v>2010850</v>
      </c>
      <c r="I92" s="10"/>
      <c r="J92" s="22"/>
      <c r="K92" s="23"/>
      <c r="L92" s="24"/>
      <c r="M92" s="30" t="s">
        <v>146</v>
      </c>
      <c r="N92" s="26">
        <v>520.41</v>
      </c>
      <c r="O92" s="26"/>
      <c r="P92" s="26"/>
      <c r="Q92" s="26"/>
      <c r="R92" s="26">
        <f t="shared" si="15"/>
        <v>520.41</v>
      </c>
      <c r="S92" s="26"/>
      <c r="T92" s="38"/>
      <c r="V92" t="s">
        <v>116</v>
      </c>
      <c r="W92">
        <v>521</v>
      </c>
    </row>
    <row r="93" spans="1:23" ht="18" customHeight="1">
      <c r="A93" s="9"/>
      <c r="B93" s="5">
        <v>1</v>
      </c>
      <c r="C93" s="2"/>
      <c r="D93" s="5">
        <v>0</v>
      </c>
      <c r="E93" s="11">
        <v>2010899</v>
      </c>
      <c r="F93" s="10">
        <v>201</v>
      </c>
      <c r="G93" s="10">
        <v>20108</v>
      </c>
      <c r="H93" s="10">
        <v>2010899</v>
      </c>
      <c r="I93" s="10"/>
      <c r="J93" s="22"/>
      <c r="K93" s="23"/>
      <c r="L93" s="24"/>
      <c r="M93" s="30" t="s">
        <v>213</v>
      </c>
      <c r="N93" s="26"/>
      <c r="O93" s="26"/>
      <c r="P93" s="26"/>
      <c r="Q93" s="26"/>
      <c r="R93" s="26">
        <f t="shared" si="15"/>
        <v>0</v>
      </c>
      <c r="S93" s="26"/>
      <c r="T93" s="38"/>
      <c r="V93" t="s">
        <v>214</v>
      </c>
      <c r="W93">
        <v>0</v>
      </c>
    </row>
    <row r="94" spans="1:23" ht="18" customHeight="1">
      <c r="A94" s="9"/>
      <c r="B94" s="5">
        <v>1</v>
      </c>
      <c r="C94" s="2"/>
      <c r="D94" s="5">
        <v>0</v>
      </c>
      <c r="E94" s="11">
        <v>20110</v>
      </c>
      <c r="F94" s="10"/>
      <c r="G94" s="10">
        <v>20110</v>
      </c>
      <c r="H94" s="10"/>
      <c r="I94" s="10"/>
      <c r="J94" s="22"/>
      <c r="K94" s="23"/>
      <c r="L94" s="24"/>
      <c r="M94" s="30" t="s">
        <v>215</v>
      </c>
      <c r="N94" s="26">
        <f aca="true" t="shared" si="16" ref="N94:S94">SUM(N95:N108)</f>
        <v>2950.9500000000003</v>
      </c>
      <c r="O94" s="26">
        <f t="shared" si="16"/>
        <v>-1714.2200000000003</v>
      </c>
      <c r="P94" s="26">
        <f t="shared" si="16"/>
        <v>0</v>
      </c>
      <c r="Q94" s="26">
        <f t="shared" si="16"/>
        <v>0</v>
      </c>
      <c r="R94" s="26">
        <f t="shared" si="16"/>
        <v>1236.73</v>
      </c>
      <c r="S94" s="26">
        <f t="shared" si="16"/>
        <v>0</v>
      </c>
      <c r="T94" s="38"/>
      <c r="V94" t="s">
        <v>216</v>
      </c>
      <c r="W94">
        <v>2951</v>
      </c>
    </row>
    <row r="95" spans="1:23" ht="18" customHeight="1">
      <c r="A95" s="9"/>
      <c r="B95" s="5">
        <v>1</v>
      </c>
      <c r="C95" s="2"/>
      <c r="D95" s="5">
        <v>0</v>
      </c>
      <c r="E95" s="11">
        <v>2011001</v>
      </c>
      <c r="F95" s="10">
        <v>201</v>
      </c>
      <c r="G95" s="10">
        <v>20110</v>
      </c>
      <c r="H95" s="10">
        <v>2011001</v>
      </c>
      <c r="I95" s="10"/>
      <c r="J95" s="22"/>
      <c r="K95" s="23"/>
      <c r="L95" s="24"/>
      <c r="M95" s="30" t="s">
        <v>131</v>
      </c>
      <c r="N95" s="26"/>
      <c r="O95" s="26"/>
      <c r="P95" s="26"/>
      <c r="Q95" s="26"/>
      <c r="R95" s="26">
        <f aca="true" t="shared" si="17" ref="R95:R108">SUM(N95:Q95)</f>
        <v>0</v>
      </c>
      <c r="S95" s="26"/>
      <c r="T95" s="38"/>
      <c r="V95" t="s">
        <v>98</v>
      </c>
      <c r="W95">
        <v>0</v>
      </c>
    </row>
    <row r="96" spans="1:23" ht="18" customHeight="1">
      <c r="A96" s="9"/>
      <c r="B96" s="5"/>
      <c r="C96" s="2"/>
      <c r="D96" s="5"/>
      <c r="E96" s="11"/>
      <c r="F96" s="10"/>
      <c r="G96" s="10"/>
      <c r="H96" s="10"/>
      <c r="I96" s="10"/>
      <c r="J96" s="22"/>
      <c r="K96" s="23"/>
      <c r="L96" s="24"/>
      <c r="M96" s="30" t="s">
        <v>132</v>
      </c>
      <c r="N96" s="26">
        <v>420.16</v>
      </c>
      <c r="O96" s="26"/>
      <c r="P96" s="26"/>
      <c r="Q96" s="26"/>
      <c r="R96" s="26">
        <f t="shared" si="17"/>
        <v>420.16</v>
      </c>
      <c r="S96" s="26"/>
      <c r="T96" s="38"/>
      <c r="V96" t="s">
        <v>100</v>
      </c>
      <c r="W96">
        <v>420</v>
      </c>
    </row>
    <row r="97" spans="1:23" ht="18" customHeight="1">
      <c r="A97" s="9"/>
      <c r="B97" s="5"/>
      <c r="C97" s="2"/>
      <c r="D97" s="5"/>
      <c r="E97" s="11"/>
      <c r="F97" s="10"/>
      <c r="G97" s="10"/>
      <c r="H97" s="10"/>
      <c r="I97" s="10"/>
      <c r="J97" s="22"/>
      <c r="K97" s="23"/>
      <c r="L97" s="24"/>
      <c r="M97" s="30" t="s">
        <v>133</v>
      </c>
      <c r="N97" s="26"/>
      <c r="O97" s="26"/>
      <c r="P97" s="26"/>
      <c r="Q97" s="26"/>
      <c r="R97" s="26">
        <f t="shared" si="17"/>
        <v>0</v>
      </c>
      <c r="S97" s="26"/>
      <c r="T97" s="38"/>
      <c r="V97" t="s">
        <v>102</v>
      </c>
      <c r="W97">
        <v>0</v>
      </c>
    </row>
    <row r="98" spans="1:23" ht="18" customHeight="1">
      <c r="A98" s="9"/>
      <c r="B98" s="5">
        <v>1</v>
      </c>
      <c r="C98" s="2"/>
      <c r="D98" s="5">
        <v>0</v>
      </c>
      <c r="E98" s="11">
        <v>2011004</v>
      </c>
      <c r="F98" s="10">
        <v>201</v>
      </c>
      <c r="G98" s="10">
        <v>20110</v>
      </c>
      <c r="H98" s="10">
        <v>2011004</v>
      </c>
      <c r="I98" s="10"/>
      <c r="J98" s="22"/>
      <c r="K98" s="23"/>
      <c r="L98" s="24"/>
      <c r="M98" s="30" t="s">
        <v>217</v>
      </c>
      <c r="N98" s="26"/>
      <c r="O98" s="26"/>
      <c r="P98" s="26"/>
      <c r="Q98" s="26"/>
      <c r="R98" s="26">
        <f t="shared" si="17"/>
        <v>0</v>
      </c>
      <c r="S98" s="26"/>
      <c r="T98" s="38"/>
      <c r="V98" t="s">
        <v>218</v>
      </c>
      <c r="W98">
        <v>0</v>
      </c>
    </row>
    <row r="99" spans="1:23" ht="18" customHeight="1">
      <c r="A99" s="9"/>
      <c r="B99" s="5"/>
      <c r="C99" s="2"/>
      <c r="D99" s="5"/>
      <c r="E99" s="11"/>
      <c r="F99" s="10"/>
      <c r="G99" s="10"/>
      <c r="H99" s="10"/>
      <c r="I99" s="10"/>
      <c r="J99" s="22"/>
      <c r="K99" s="23"/>
      <c r="L99" s="24"/>
      <c r="M99" s="30" t="s">
        <v>219</v>
      </c>
      <c r="N99" s="26"/>
      <c r="O99" s="26"/>
      <c r="P99" s="26"/>
      <c r="Q99" s="26"/>
      <c r="R99" s="26">
        <f t="shared" si="17"/>
        <v>0</v>
      </c>
      <c r="S99" s="26"/>
      <c r="T99" s="38"/>
      <c r="V99" t="s">
        <v>220</v>
      </c>
      <c r="W99">
        <v>0</v>
      </c>
    </row>
    <row r="100" spans="1:23" ht="18" customHeight="1">
      <c r="A100" s="9"/>
      <c r="B100" s="5">
        <v>1</v>
      </c>
      <c r="C100" s="2"/>
      <c r="D100" s="5">
        <v>0</v>
      </c>
      <c r="E100" s="11">
        <v>2011006</v>
      </c>
      <c r="F100" s="10">
        <v>201</v>
      </c>
      <c r="G100" s="10">
        <v>20110</v>
      </c>
      <c r="H100" s="10">
        <v>2011006</v>
      </c>
      <c r="I100" s="10"/>
      <c r="J100" s="22"/>
      <c r="K100" s="23"/>
      <c r="L100" s="24"/>
      <c r="M100" s="30" t="s">
        <v>221</v>
      </c>
      <c r="N100" s="26">
        <v>1190.96</v>
      </c>
      <c r="O100" s="26">
        <v>-1171.18</v>
      </c>
      <c r="P100" s="26"/>
      <c r="Q100" s="26"/>
      <c r="R100" s="26">
        <f t="shared" si="17"/>
        <v>19.779999999999973</v>
      </c>
      <c r="S100" s="26"/>
      <c r="T100" s="38"/>
      <c r="V100" t="s">
        <v>222</v>
      </c>
      <c r="W100">
        <v>1191</v>
      </c>
    </row>
    <row r="101" spans="1:23" ht="18" customHeight="1">
      <c r="A101" s="9"/>
      <c r="B101" s="5">
        <v>1</v>
      </c>
      <c r="C101" s="2"/>
      <c r="D101" s="5">
        <v>0</v>
      </c>
      <c r="E101" s="11">
        <v>2011007</v>
      </c>
      <c r="F101" s="10">
        <v>201</v>
      </c>
      <c r="G101" s="10">
        <v>20110</v>
      </c>
      <c r="H101" s="10">
        <v>2011007</v>
      </c>
      <c r="I101" s="10"/>
      <c r="J101" s="22"/>
      <c r="K101" s="23"/>
      <c r="L101" s="24"/>
      <c r="M101" s="30" t="s">
        <v>223</v>
      </c>
      <c r="N101" s="26"/>
      <c r="O101" s="26"/>
      <c r="P101" s="26"/>
      <c r="Q101" s="26"/>
      <c r="R101" s="26">
        <f t="shared" si="17"/>
        <v>0</v>
      </c>
      <c r="S101" s="26"/>
      <c r="T101" s="38"/>
      <c r="V101" t="s">
        <v>224</v>
      </c>
      <c r="W101">
        <v>0</v>
      </c>
    </row>
    <row r="102" spans="1:23" ht="18" customHeight="1">
      <c r="A102" s="9"/>
      <c r="B102" s="5">
        <v>1</v>
      </c>
      <c r="C102" s="2"/>
      <c r="D102" s="5">
        <v>0</v>
      </c>
      <c r="E102" s="11">
        <v>2011008</v>
      </c>
      <c r="F102" s="10">
        <v>201</v>
      </c>
      <c r="G102" s="10">
        <v>20110</v>
      </c>
      <c r="H102" s="10">
        <v>2011008</v>
      </c>
      <c r="I102" s="10"/>
      <c r="J102" s="22"/>
      <c r="K102" s="23"/>
      <c r="L102" s="24"/>
      <c r="M102" s="30" t="s">
        <v>225</v>
      </c>
      <c r="N102" s="26">
        <v>666.64</v>
      </c>
      <c r="O102" s="26"/>
      <c r="P102" s="26"/>
      <c r="Q102" s="26"/>
      <c r="R102" s="26">
        <f t="shared" si="17"/>
        <v>666.64</v>
      </c>
      <c r="S102" s="26"/>
      <c r="T102" s="38"/>
      <c r="V102" t="s">
        <v>226</v>
      </c>
      <c r="W102">
        <v>667</v>
      </c>
    </row>
    <row r="103" spans="1:23" ht="18" customHeight="1">
      <c r="A103" s="9"/>
      <c r="B103" s="5"/>
      <c r="C103" s="2"/>
      <c r="D103" s="5"/>
      <c r="E103" s="11"/>
      <c r="F103" s="10"/>
      <c r="G103" s="10"/>
      <c r="H103" s="10"/>
      <c r="I103" s="10"/>
      <c r="J103" s="22"/>
      <c r="K103" s="23"/>
      <c r="L103" s="24"/>
      <c r="M103" s="30" t="s">
        <v>227</v>
      </c>
      <c r="N103" s="26"/>
      <c r="O103" s="26"/>
      <c r="P103" s="26"/>
      <c r="Q103" s="26"/>
      <c r="R103" s="26">
        <f t="shared" si="17"/>
        <v>0</v>
      </c>
      <c r="S103" s="26"/>
      <c r="T103" s="38"/>
      <c r="V103" t="s">
        <v>228</v>
      </c>
      <c r="W103">
        <v>0</v>
      </c>
    </row>
    <row r="104" spans="1:23" ht="18" customHeight="1">
      <c r="A104" s="9"/>
      <c r="B104" s="5">
        <v>1</v>
      </c>
      <c r="C104" s="2"/>
      <c r="D104" s="5">
        <v>0</v>
      </c>
      <c r="E104" s="11">
        <v>2011010</v>
      </c>
      <c r="F104" s="10">
        <v>201</v>
      </c>
      <c r="G104" s="10">
        <v>20110</v>
      </c>
      <c r="H104" s="10">
        <v>2011010</v>
      </c>
      <c r="I104" s="10"/>
      <c r="J104" s="22"/>
      <c r="K104" s="23"/>
      <c r="L104" s="24"/>
      <c r="M104" s="30" t="s">
        <v>229</v>
      </c>
      <c r="N104" s="26"/>
      <c r="O104" s="26"/>
      <c r="P104" s="26"/>
      <c r="Q104" s="26"/>
      <c r="R104" s="26">
        <f t="shared" si="17"/>
        <v>0</v>
      </c>
      <c r="S104" s="26"/>
      <c r="T104" s="38"/>
      <c r="V104" t="s">
        <v>230</v>
      </c>
      <c r="W104">
        <v>0</v>
      </c>
    </row>
    <row r="105" spans="1:23" ht="18" customHeight="1">
      <c r="A105" s="9"/>
      <c r="B105" s="5"/>
      <c r="C105" s="2"/>
      <c r="D105" s="5"/>
      <c r="E105" s="11"/>
      <c r="F105" s="10"/>
      <c r="G105" s="10"/>
      <c r="H105" s="10"/>
      <c r="I105" s="10"/>
      <c r="J105" s="22"/>
      <c r="K105" s="23"/>
      <c r="L105" s="24"/>
      <c r="M105" s="30" t="s">
        <v>231</v>
      </c>
      <c r="N105" s="26">
        <v>317.79</v>
      </c>
      <c r="O105" s="26">
        <v>-187.64</v>
      </c>
      <c r="P105" s="26"/>
      <c r="Q105" s="26"/>
      <c r="R105" s="26">
        <f t="shared" si="17"/>
        <v>130.15000000000003</v>
      </c>
      <c r="S105" s="26"/>
      <c r="T105" s="38"/>
      <c r="V105" t="s">
        <v>232</v>
      </c>
      <c r="W105">
        <v>318</v>
      </c>
    </row>
    <row r="106" spans="1:23" ht="18" customHeight="1">
      <c r="A106" s="9"/>
      <c r="B106" s="5"/>
      <c r="C106" s="2"/>
      <c r="D106" s="5"/>
      <c r="E106" s="11"/>
      <c r="F106" s="10"/>
      <c r="G106" s="10"/>
      <c r="H106" s="10"/>
      <c r="I106" s="10"/>
      <c r="J106" s="22"/>
      <c r="K106" s="23"/>
      <c r="L106" s="24"/>
      <c r="M106" s="30" t="s">
        <v>233</v>
      </c>
      <c r="N106" s="26"/>
      <c r="O106" s="26"/>
      <c r="P106" s="26"/>
      <c r="Q106" s="26"/>
      <c r="R106" s="26">
        <f t="shared" si="17"/>
        <v>0</v>
      </c>
      <c r="S106" s="26"/>
      <c r="T106" s="38"/>
      <c r="V106" t="s">
        <v>234</v>
      </c>
      <c r="W106">
        <v>0</v>
      </c>
    </row>
    <row r="107" spans="1:23" ht="18" customHeight="1">
      <c r="A107" s="9"/>
      <c r="B107" s="5">
        <v>1</v>
      </c>
      <c r="C107" s="2"/>
      <c r="D107" s="5">
        <v>0</v>
      </c>
      <c r="E107" s="11">
        <v>2011050</v>
      </c>
      <c r="F107" s="10">
        <v>201</v>
      </c>
      <c r="G107" s="10">
        <v>20110</v>
      </c>
      <c r="H107" s="10">
        <v>2011050</v>
      </c>
      <c r="I107" s="10"/>
      <c r="J107" s="22"/>
      <c r="K107" s="23"/>
      <c r="L107" s="24"/>
      <c r="M107" s="30" t="s">
        <v>146</v>
      </c>
      <c r="N107" s="26"/>
      <c r="O107" s="26"/>
      <c r="P107" s="26"/>
      <c r="Q107" s="26"/>
      <c r="R107" s="26">
        <f t="shared" si="17"/>
        <v>0</v>
      </c>
      <c r="S107" s="26"/>
      <c r="T107" s="38"/>
      <c r="V107" t="s">
        <v>116</v>
      </c>
      <c r="W107">
        <v>0</v>
      </c>
    </row>
    <row r="108" spans="1:23" ht="18" customHeight="1">
      <c r="A108" s="9"/>
      <c r="B108" s="5">
        <v>1</v>
      </c>
      <c r="C108" s="2"/>
      <c r="D108" s="5">
        <v>0</v>
      </c>
      <c r="E108" s="11">
        <v>2011099</v>
      </c>
      <c r="F108" s="10">
        <v>201</v>
      </c>
      <c r="G108" s="10">
        <v>20110</v>
      </c>
      <c r="H108" s="10">
        <v>2011099</v>
      </c>
      <c r="I108" s="10"/>
      <c r="J108" s="22"/>
      <c r="K108" s="23"/>
      <c r="L108" s="24"/>
      <c r="M108" s="30" t="s">
        <v>235</v>
      </c>
      <c r="N108" s="26">
        <v>355.4</v>
      </c>
      <c r="O108" s="26">
        <v>-355.4</v>
      </c>
      <c r="P108" s="26"/>
      <c r="Q108" s="26"/>
      <c r="R108" s="26">
        <f t="shared" si="17"/>
        <v>0</v>
      </c>
      <c r="S108" s="26"/>
      <c r="T108" s="38"/>
      <c r="V108" t="s">
        <v>236</v>
      </c>
      <c r="W108">
        <v>355</v>
      </c>
    </row>
    <row r="109" spans="1:23" ht="18" customHeight="1">
      <c r="A109" s="9"/>
      <c r="B109" s="5"/>
      <c r="C109" s="2"/>
      <c r="D109" s="5"/>
      <c r="E109" s="11"/>
      <c r="F109" s="10"/>
      <c r="G109" s="10"/>
      <c r="H109" s="10"/>
      <c r="I109" s="10"/>
      <c r="J109" s="22"/>
      <c r="K109" s="23"/>
      <c r="L109" s="24"/>
      <c r="M109" s="39" t="s">
        <v>237</v>
      </c>
      <c r="N109" s="26">
        <f aca="true" t="shared" si="18" ref="N109:S109">SUM(N110:N117)</f>
        <v>3388.56</v>
      </c>
      <c r="O109" s="26">
        <f t="shared" si="18"/>
        <v>0</v>
      </c>
      <c r="P109" s="26">
        <f t="shared" si="18"/>
        <v>0</v>
      </c>
      <c r="Q109" s="26">
        <f t="shared" si="18"/>
        <v>0</v>
      </c>
      <c r="R109" s="26">
        <f t="shared" si="18"/>
        <v>3388.56</v>
      </c>
      <c r="S109" s="26">
        <f t="shared" si="18"/>
        <v>0</v>
      </c>
      <c r="T109" s="38"/>
      <c r="V109" t="s">
        <v>238</v>
      </c>
      <c r="W109">
        <v>3389</v>
      </c>
    </row>
    <row r="110" spans="1:23" ht="18" customHeight="1">
      <c r="A110" s="9"/>
      <c r="B110" s="5"/>
      <c r="C110" s="2"/>
      <c r="D110" s="5"/>
      <c r="E110" s="11"/>
      <c r="F110" s="10"/>
      <c r="G110" s="10"/>
      <c r="H110" s="10"/>
      <c r="I110" s="10"/>
      <c r="J110" s="22"/>
      <c r="K110" s="23"/>
      <c r="L110" s="24"/>
      <c r="M110" s="39" t="s">
        <v>131</v>
      </c>
      <c r="N110" s="26">
        <v>2277.66</v>
      </c>
      <c r="O110" s="26"/>
      <c r="P110" s="26"/>
      <c r="Q110" s="26"/>
      <c r="R110" s="26">
        <f aca="true" t="shared" si="19" ref="R110:R117">SUM(N110:Q110)</f>
        <v>2277.66</v>
      </c>
      <c r="S110" s="26"/>
      <c r="T110" s="38"/>
      <c r="V110" t="s">
        <v>98</v>
      </c>
      <c r="W110">
        <v>2278</v>
      </c>
    </row>
    <row r="111" spans="1:23" ht="18" customHeight="1">
      <c r="A111" s="9"/>
      <c r="B111" s="5"/>
      <c r="C111" s="2"/>
      <c r="D111" s="5"/>
      <c r="E111" s="11"/>
      <c r="F111" s="10"/>
      <c r="G111" s="10"/>
      <c r="H111" s="10"/>
      <c r="I111" s="10"/>
      <c r="J111" s="22"/>
      <c r="K111" s="23"/>
      <c r="L111" s="24"/>
      <c r="M111" s="39" t="s">
        <v>132</v>
      </c>
      <c r="N111" s="26">
        <v>1040.35</v>
      </c>
      <c r="O111" s="26"/>
      <c r="P111" s="26"/>
      <c r="Q111" s="26"/>
      <c r="R111" s="26">
        <f t="shared" si="19"/>
        <v>1040.35</v>
      </c>
      <c r="S111" s="26"/>
      <c r="T111" s="38"/>
      <c r="V111" t="s">
        <v>100</v>
      </c>
      <c r="W111">
        <v>1040</v>
      </c>
    </row>
    <row r="112" spans="1:23" ht="18" customHeight="1">
      <c r="A112" s="9"/>
      <c r="B112" s="5"/>
      <c r="C112" s="2"/>
      <c r="D112" s="5"/>
      <c r="E112" s="11"/>
      <c r="F112" s="10"/>
      <c r="G112" s="10"/>
      <c r="H112" s="10"/>
      <c r="I112" s="10"/>
      <c r="J112" s="22"/>
      <c r="K112" s="23"/>
      <c r="L112" s="24"/>
      <c r="M112" s="39" t="s">
        <v>133</v>
      </c>
      <c r="N112" s="26"/>
      <c r="O112" s="26"/>
      <c r="P112" s="26"/>
      <c r="Q112" s="26"/>
      <c r="R112" s="26">
        <f t="shared" si="19"/>
        <v>0</v>
      </c>
      <c r="S112" s="26"/>
      <c r="T112" s="38"/>
      <c r="V112" t="s">
        <v>102</v>
      </c>
      <c r="W112">
        <v>0</v>
      </c>
    </row>
    <row r="113" spans="1:23" ht="18" customHeight="1">
      <c r="A113" s="9"/>
      <c r="B113" s="5"/>
      <c r="C113" s="2"/>
      <c r="D113" s="5"/>
      <c r="E113" s="11"/>
      <c r="F113" s="10"/>
      <c r="G113" s="10"/>
      <c r="H113" s="10"/>
      <c r="I113" s="10"/>
      <c r="J113" s="22"/>
      <c r="K113" s="23"/>
      <c r="L113" s="24"/>
      <c r="M113" s="39" t="s">
        <v>239</v>
      </c>
      <c r="N113" s="26"/>
      <c r="O113" s="26"/>
      <c r="P113" s="26"/>
      <c r="Q113" s="26"/>
      <c r="R113" s="26">
        <f t="shared" si="19"/>
        <v>0</v>
      </c>
      <c r="S113" s="26"/>
      <c r="T113" s="38"/>
      <c r="V113" t="s">
        <v>240</v>
      </c>
      <c r="W113">
        <v>0</v>
      </c>
    </row>
    <row r="114" spans="1:23" ht="18" customHeight="1">
      <c r="A114" s="9"/>
      <c r="B114" s="5"/>
      <c r="C114" s="2"/>
      <c r="D114" s="5"/>
      <c r="E114" s="11"/>
      <c r="F114" s="10"/>
      <c r="G114" s="10"/>
      <c r="H114" s="10"/>
      <c r="I114" s="10"/>
      <c r="J114" s="22"/>
      <c r="K114" s="23"/>
      <c r="L114" s="24"/>
      <c r="M114" s="39" t="s">
        <v>241</v>
      </c>
      <c r="N114" s="26"/>
      <c r="O114" s="26"/>
      <c r="P114" s="26"/>
      <c r="Q114" s="26"/>
      <c r="R114" s="26">
        <f t="shared" si="19"/>
        <v>0</v>
      </c>
      <c r="S114" s="26"/>
      <c r="T114" s="38"/>
      <c r="V114" t="s">
        <v>242</v>
      </c>
      <c r="W114">
        <v>0</v>
      </c>
    </row>
    <row r="115" spans="1:23" ht="18" customHeight="1">
      <c r="A115" s="9"/>
      <c r="B115" s="5"/>
      <c r="C115" s="2"/>
      <c r="D115" s="5"/>
      <c r="E115" s="11"/>
      <c r="F115" s="10"/>
      <c r="G115" s="10"/>
      <c r="H115" s="10"/>
      <c r="I115" s="10"/>
      <c r="J115" s="22"/>
      <c r="K115" s="23"/>
      <c r="L115" s="24"/>
      <c r="M115" s="39" t="s">
        <v>243</v>
      </c>
      <c r="N115" s="26"/>
      <c r="O115" s="26"/>
      <c r="P115" s="26"/>
      <c r="Q115" s="26"/>
      <c r="R115" s="26">
        <f t="shared" si="19"/>
        <v>0</v>
      </c>
      <c r="S115" s="26"/>
      <c r="T115" s="38"/>
      <c r="V115" t="s">
        <v>244</v>
      </c>
      <c r="W115">
        <v>0</v>
      </c>
    </row>
    <row r="116" spans="1:23" ht="18" customHeight="1">
      <c r="A116" s="9"/>
      <c r="B116" s="5"/>
      <c r="C116" s="2"/>
      <c r="D116" s="5"/>
      <c r="E116" s="11"/>
      <c r="F116" s="10"/>
      <c r="G116" s="10"/>
      <c r="H116" s="10"/>
      <c r="I116" s="10"/>
      <c r="J116" s="22"/>
      <c r="K116" s="23"/>
      <c r="L116" s="24"/>
      <c r="M116" s="39" t="s">
        <v>146</v>
      </c>
      <c r="N116" s="26">
        <v>70.55</v>
      </c>
      <c r="O116" s="26"/>
      <c r="P116" s="26"/>
      <c r="Q116" s="26"/>
      <c r="R116" s="26">
        <f t="shared" si="19"/>
        <v>70.55</v>
      </c>
      <c r="S116" s="26"/>
      <c r="T116" s="38"/>
      <c r="V116" t="s">
        <v>116</v>
      </c>
      <c r="W116">
        <v>71</v>
      </c>
    </row>
    <row r="117" spans="1:23" ht="18" customHeight="1">
      <c r="A117" s="9"/>
      <c r="B117" s="5"/>
      <c r="C117" s="2"/>
      <c r="D117" s="5"/>
      <c r="E117" s="11"/>
      <c r="F117" s="10"/>
      <c r="G117" s="10"/>
      <c r="H117" s="10"/>
      <c r="I117" s="10"/>
      <c r="J117" s="22"/>
      <c r="K117" s="23"/>
      <c r="L117" s="24"/>
      <c r="M117" s="39" t="s">
        <v>245</v>
      </c>
      <c r="N117" s="26"/>
      <c r="O117" s="26"/>
      <c r="P117" s="26"/>
      <c r="Q117" s="26"/>
      <c r="R117" s="26">
        <f t="shared" si="19"/>
        <v>0</v>
      </c>
      <c r="S117" s="26"/>
      <c r="T117" s="38"/>
      <c r="V117" t="s">
        <v>246</v>
      </c>
      <c r="W117">
        <v>0</v>
      </c>
    </row>
    <row r="118" spans="1:23" ht="18" customHeight="1">
      <c r="A118" s="9"/>
      <c r="B118" s="5">
        <v>1</v>
      </c>
      <c r="C118" s="2"/>
      <c r="D118" s="5">
        <v>0</v>
      </c>
      <c r="E118" s="11">
        <v>20113</v>
      </c>
      <c r="F118" s="10"/>
      <c r="G118" s="10">
        <v>20113</v>
      </c>
      <c r="H118" s="10"/>
      <c r="I118" s="10"/>
      <c r="J118" s="22"/>
      <c r="K118" s="23"/>
      <c r="L118" s="24"/>
      <c r="M118" s="30" t="s">
        <v>247</v>
      </c>
      <c r="N118" s="26">
        <f aca="true" t="shared" si="20" ref="N118:S118">SUM(N119:N128)</f>
        <v>6224.81</v>
      </c>
      <c r="O118" s="26">
        <f t="shared" si="20"/>
        <v>0</v>
      </c>
      <c r="P118" s="26">
        <f t="shared" si="20"/>
        <v>0</v>
      </c>
      <c r="Q118" s="26">
        <f t="shared" si="20"/>
        <v>0</v>
      </c>
      <c r="R118" s="26">
        <f t="shared" si="20"/>
        <v>6224.81</v>
      </c>
      <c r="S118" s="26">
        <f t="shared" si="20"/>
        <v>0</v>
      </c>
      <c r="T118" s="38"/>
      <c r="V118" t="s">
        <v>248</v>
      </c>
      <c r="W118">
        <v>6225</v>
      </c>
    </row>
    <row r="119" spans="1:23" ht="18" customHeight="1">
      <c r="A119" s="9"/>
      <c r="B119" s="5">
        <v>1</v>
      </c>
      <c r="C119" s="2"/>
      <c r="D119" s="5">
        <v>0</v>
      </c>
      <c r="E119" s="11">
        <v>2011301</v>
      </c>
      <c r="F119" s="10">
        <v>201</v>
      </c>
      <c r="G119" s="10">
        <v>20113</v>
      </c>
      <c r="H119" s="10">
        <v>2011301</v>
      </c>
      <c r="I119" s="10"/>
      <c r="J119" s="22"/>
      <c r="K119" s="23"/>
      <c r="L119" s="24"/>
      <c r="M119" s="30" t="s">
        <v>131</v>
      </c>
      <c r="N119" s="26">
        <v>3003.98</v>
      </c>
      <c r="O119" s="26"/>
      <c r="P119" s="26"/>
      <c r="Q119" s="26"/>
      <c r="R119" s="26">
        <f aca="true" t="shared" si="21" ref="R119:R128">SUM(N119:Q119)</f>
        <v>3003.98</v>
      </c>
      <c r="S119" s="26"/>
      <c r="T119" s="38"/>
      <c r="V119" t="s">
        <v>98</v>
      </c>
      <c r="W119">
        <v>3004</v>
      </c>
    </row>
    <row r="120" spans="1:23" ht="18" customHeight="1">
      <c r="A120" s="9"/>
      <c r="B120" s="5">
        <v>1</v>
      </c>
      <c r="C120" s="2"/>
      <c r="D120" s="5">
        <v>0</v>
      </c>
      <c r="E120" s="11">
        <v>2011302</v>
      </c>
      <c r="F120" s="10">
        <v>201</v>
      </c>
      <c r="G120" s="10">
        <v>20113</v>
      </c>
      <c r="H120" s="10">
        <v>2011302</v>
      </c>
      <c r="I120" s="10"/>
      <c r="J120" s="22"/>
      <c r="K120" s="23"/>
      <c r="L120" s="24"/>
      <c r="M120" s="30" t="s">
        <v>132</v>
      </c>
      <c r="N120" s="26">
        <v>1296.71</v>
      </c>
      <c r="O120" s="26"/>
      <c r="P120" s="26"/>
      <c r="Q120" s="26"/>
      <c r="R120" s="26">
        <f t="shared" si="21"/>
        <v>1296.71</v>
      </c>
      <c r="S120" s="26"/>
      <c r="T120" s="38"/>
      <c r="V120" t="s">
        <v>100</v>
      </c>
      <c r="W120">
        <v>1297</v>
      </c>
    </row>
    <row r="121" spans="1:23" ht="18" customHeight="1">
      <c r="A121" s="9"/>
      <c r="B121" s="5">
        <v>1</v>
      </c>
      <c r="C121" s="2"/>
      <c r="D121" s="5"/>
      <c r="E121" s="11">
        <v>2011303</v>
      </c>
      <c r="F121" s="10">
        <v>201</v>
      </c>
      <c r="G121" s="10">
        <v>20113</v>
      </c>
      <c r="H121" s="11">
        <v>2011303</v>
      </c>
      <c r="I121" s="10" t="s">
        <v>249</v>
      </c>
      <c r="J121" s="22"/>
      <c r="K121" s="23"/>
      <c r="L121" s="24"/>
      <c r="M121" s="30" t="s">
        <v>133</v>
      </c>
      <c r="N121" s="26"/>
      <c r="O121" s="26"/>
      <c r="P121" s="26"/>
      <c r="Q121" s="26"/>
      <c r="R121" s="26">
        <f t="shared" si="21"/>
        <v>0</v>
      </c>
      <c r="S121" s="26"/>
      <c r="T121" s="38"/>
      <c r="V121" t="s">
        <v>102</v>
      </c>
      <c r="W121">
        <v>0</v>
      </c>
    </row>
    <row r="122" spans="1:23" ht="18" customHeight="1">
      <c r="A122" s="9"/>
      <c r="B122" s="5">
        <v>1</v>
      </c>
      <c r="C122" s="2"/>
      <c r="D122" s="5">
        <v>0</v>
      </c>
      <c r="E122" s="11">
        <v>2011304</v>
      </c>
      <c r="F122" s="10">
        <v>201</v>
      </c>
      <c r="G122" s="10">
        <v>20113</v>
      </c>
      <c r="H122" s="10">
        <v>2011304</v>
      </c>
      <c r="I122" s="10"/>
      <c r="J122" s="22"/>
      <c r="K122" s="23"/>
      <c r="L122" s="24"/>
      <c r="M122" s="30" t="s">
        <v>250</v>
      </c>
      <c r="N122" s="26"/>
      <c r="O122" s="26"/>
      <c r="P122" s="26"/>
      <c r="Q122" s="26"/>
      <c r="R122" s="26">
        <f t="shared" si="21"/>
        <v>0</v>
      </c>
      <c r="S122" s="26"/>
      <c r="T122" s="38"/>
      <c r="V122" t="s">
        <v>251</v>
      </c>
      <c r="W122">
        <v>0</v>
      </c>
    </row>
    <row r="123" spans="1:23" ht="18" customHeight="1">
      <c r="A123" s="9"/>
      <c r="B123" s="5"/>
      <c r="C123" s="2"/>
      <c r="D123" s="5"/>
      <c r="E123" s="11"/>
      <c r="F123" s="10"/>
      <c r="G123" s="10"/>
      <c r="H123" s="10"/>
      <c r="I123" s="10"/>
      <c r="J123" s="22"/>
      <c r="K123" s="23"/>
      <c r="L123" s="24"/>
      <c r="M123" s="30" t="s">
        <v>252</v>
      </c>
      <c r="N123" s="26"/>
      <c r="O123" s="26"/>
      <c r="P123" s="26"/>
      <c r="Q123" s="26"/>
      <c r="R123" s="26">
        <f t="shared" si="21"/>
        <v>0</v>
      </c>
      <c r="S123" s="26"/>
      <c r="T123" s="38"/>
      <c r="V123" t="s">
        <v>253</v>
      </c>
      <c r="W123">
        <v>0</v>
      </c>
    </row>
    <row r="124" spans="1:23" ht="18" customHeight="1">
      <c r="A124" s="9"/>
      <c r="B124" s="5"/>
      <c r="C124" s="2"/>
      <c r="D124" s="5"/>
      <c r="E124" s="11"/>
      <c r="F124" s="10"/>
      <c r="G124" s="10"/>
      <c r="H124" s="10"/>
      <c r="I124" s="10"/>
      <c r="J124" s="22"/>
      <c r="K124" s="23"/>
      <c r="L124" s="24"/>
      <c r="M124" s="30" t="s">
        <v>254</v>
      </c>
      <c r="N124" s="26"/>
      <c r="O124" s="26"/>
      <c r="P124" s="26"/>
      <c r="Q124" s="26"/>
      <c r="R124" s="26">
        <f t="shared" si="21"/>
        <v>0</v>
      </c>
      <c r="S124" s="26"/>
      <c r="T124" s="38"/>
      <c r="V124" t="s">
        <v>255</v>
      </c>
      <c r="W124">
        <v>0</v>
      </c>
    </row>
    <row r="125" spans="1:23" ht="18" customHeight="1">
      <c r="A125" s="9"/>
      <c r="B125" s="5"/>
      <c r="C125" s="2"/>
      <c r="D125" s="5"/>
      <c r="E125" s="11"/>
      <c r="F125" s="10"/>
      <c r="G125" s="10"/>
      <c r="H125" s="10"/>
      <c r="I125" s="10"/>
      <c r="J125" s="22"/>
      <c r="K125" s="23"/>
      <c r="L125" s="24"/>
      <c r="M125" s="30" t="s">
        <v>256</v>
      </c>
      <c r="N125" s="26">
        <v>190.74</v>
      </c>
      <c r="O125" s="26"/>
      <c r="P125" s="26"/>
      <c r="Q125" s="26"/>
      <c r="R125" s="26">
        <f t="shared" si="21"/>
        <v>190.74</v>
      </c>
      <c r="S125" s="26"/>
      <c r="T125" s="38"/>
      <c r="V125" t="s">
        <v>257</v>
      </c>
      <c r="W125">
        <v>191</v>
      </c>
    </row>
    <row r="126" spans="1:23" ht="18" customHeight="1">
      <c r="A126" s="9"/>
      <c r="B126" s="5"/>
      <c r="C126" s="2"/>
      <c r="D126" s="5"/>
      <c r="E126" s="11"/>
      <c r="F126" s="10"/>
      <c r="G126" s="10"/>
      <c r="H126" s="10"/>
      <c r="I126" s="10"/>
      <c r="J126" s="22"/>
      <c r="K126" s="23"/>
      <c r="L126" s="24"/>
      <c r="M126" s="30" t="s">
        <v>258</v>
      </c>
      <c r="N126" s="26"/>
      <c r="O126" s="26"/>
      <c r="P126" s="26"/>
      <c r="Q126" s="26"/>
      <c r="R126" s="26">
        <f t="shared" si="21"/>
        <v>0</v>
      </c>
      <c r="S126" s="26"/>
      <c r="T126" s="38"/>
      <c r="V126" t="s">
        <v>259</v>
      </c>
      <c r="W126">
        <v>0</v>
      </c>
    </row>
    <row r="127" spans="1:23" ht="18" customHeight="1">
      <c r="A127" s="9"/>
      <c r="B127" s="5">
        <v>1</v>
      </c>
      <c r="C127" s="2"/>
      <c r="D127" s="5">
        <v>0</v>
      </c>
      <c r="E127" s="11">
        <v>2011350</v>
      </c>
      <c r="F127" s="10">
        <v>201</v>
      </c>
      <c r="G127" s="10">
        <v>20113</v>
      </c>
      <c r="H127" s="10">
        <v>2011350</v>
      </c>
      <c r="I127" s="10"/>
      <c r="J127" s="22"/>
      <c r="K127" s="23"/>
      <c r="L127" s="24"/>
      <c r="M127" s="30" t="s">
        <v>146</v>
      </c>
      <c r="N127" s="26">
        <v>385.02</v>
      </c>
      <c r="O127" s="26"/>
      <c r="P127" s="26"/>
      <c r="Q127" s="26"/>
      <c r="R127" s="26">
        <f t="shared" si="21"/>
        <v>385.02</v>
      </c>
      <c r="S127" s="26"/>
      <c r="T127" s="38"/>
      <c r="V127" t="s">
        <v>116</v>
      </c>
      <c r="W127">
        <v>385</v>
      </c>
    </row>
    <row r="128" spans="1:23" ht="18" customHeight="1">
      <c r="A128" s="9"/>
      <c r="B128" s="5">
        <v>1</v>
      </c>
      <c r="C128" s="2"/>
      <c r="D128" s="5">
        <v>0</v>
      </c>
      <c r="E128" s="11">
        <v>2011399</v>
      </c>
      <c r="F128" s="10">
        <v>201</v>
      </c>
      <c r="G128" s="10">
        <v>20113</v>
      </c>
      <c r="H128" s="10">
        <v>2011399</v>
      </c>
      <c r="I128" s="10"/>
      <c r="J128" s="22"/>
      <c r="K128" s="23"/>
      <c r="L128" s="24"/>
      <c r="M128" s="30" t="s">
        <v>260</v>
      </c>
      <c r="N128" s="26">
        <v>1348.36</v>
      </c>
      <c r="O128" s="26"/>
      <c r="P128" s="26"/>
      <c r="Q128" s="26"/>
      <c r="R128" s="26">
        <f t="shared" si="21"/>
        <v>1348.36</v>
      </c>
      <c r="S128" s="26"/>
      <c r="T128" s="38"/>
      <c r="V128" t="s">
        <v>261</v>
      </c>
      <c r="W128">
        <v>1348</v>
      </c>
    </row>
    <row r="129" spans="1:23" ht="18" customHeight="1">
      <c r="A129" s="9"/>
      <c r="B129" s="5"/>
      <c r="C129" s="2"/>
      <c r="D129" s="5"/>
      <c r="E129" s="11"/>
      <c r="F129" s="10"/>
      <c r="G129" s="10"/>
      <c r="H129" s="10"/>
      <c r="I129" s="10"/>
      <c r="J129" s="22"/>
      <c r="K129" s="23"/>
      <c r="L129" s="24"/>
      <c r="M129" s="39" t="s">
        <v>262</v>
      </c>
      <c r="N129" s="26">
        <f aca="true" t="shared" si="22" ref="N129:S129">SUM(N130:N140)</f>
        <v>150.26999999999998</v>
      </c>
      <c r="O129" s="26">
        <f t="shared" si="22"/>
        <v>-39.95</v>
      </c>
      <c r="P129" s="26">
        <f t="shared" si="22"/>
        <v>0</v>
      </c>
      <c r="Q129" s="26">
        <f t="shared" si="22"/>
        <v>0</v>
      </c>
      <c r="R129" s="26">
        <f t="shared" si="22"/>
        <v>110.32</v>
      </c>
      <c r="S129" s="26">
        <f t="shared" si="22"/>
        <v>0</v>
      </c>
      <c r="T129" s="38"/>
      <c r="V129" t="s">
        <v>263</v>
      </c>
      <c r="W129">
        <v>150</v>
      </c>
    </row>
    <row r="130" spans="1:23" ht="18" customHeight="1">
      <c r="A130" s="9"/>
      <c r="B130" s="5"/>
      <c r="C130" s="2"/>
      <c r="D130" s="5"/>
      <c r="E130" s="11"/>
      <c r="F130" s="10"/>
      <c r="G130" s="10"/>
      <c r="H130" s="10"/>
      <c r="I130" s="10"/>
      <c r="J130" s="22"/>
      <c r="K130" s="23"/>
      <c r="L130" s="24"/>
      <c r="M130" s="39" t="s">
        <v>131</v>
      </c>
      <c r="N130" s="26">
        <v>110.32</v>
      </c>
      <c r="O130" s="26"/>
      <c r="P130" s="26"/>
      <c r="Q130" s="26"/>
      <c r="R130" s="26">
        <f aca="true" t="shared" si="23" ref="R130:R140">SUM(N130:Q130)</f>
        <v>110.32</v>
      </c>
      <c r="S130" s="26"/>
      <c r="T130" s="38"/>
      <c r="V130" t="s">
        <v>98</v>
      </c>
      <c r="W130">
        <v>110</v>
      </c>
    </row>
    <row r="131" spans="1:23" ht="18" customHeight="1">
      <c r="A131" s="9"/>
      <c r="B131" s="5"/>
      <c r="C131" s="2"/>
      <c r="D131" s="5"/>
      <c r="E131" s="11"/>
      <c r="F131" s="10"/>
      <c r="G131" s="10"/>
      <c r="H131" s="10"/>
      <c r="I131" s="10"/>
      <c r="J131" s="22"/>
      <c r="K131" s="23"/>
      <c r="L131" s="24"/>
      <c r="M131" s="39" t="s">
        <v>132</v>
      </c>
      <c r="N131" s="26"/>
      <c r="O131" s="26"/>
      <c r="P131" s="26"/>
      <c r="Q131" s="26"/>
      <c r="R131" s="26">
        <f t="shared" si="23"/>
        <v>0</v>
      </c>
      <c r="S131" s="26"/>
      <c r="T131" s="38"/>
      <c r="V131" t="s">
        <v>100</v>
      </c>
      <c r="W131">
        <v>0</v>
      </c>
    </row>
    <row r="132" spans="1:23" ht="18" customHeight="1">
      <c r="A132" s="9"/>
      <c r="B132" s="5"/>
      <c r="C132" s="2"/>
      <c r="D132" s="5"/>
      <c r="E132" s="11"/>
      <c r="F132" s="10"/>
      <c r="G132" s="10"/>
      <c r="H132" s="10"/>
      <c r="I132" s="10"/>
      <c r="J132" s="22"/>
      <c r="K132" s="23"/>
      <c r="L132" s="24"/>
      <c r="M132" s="39" t="s">
        <v>133</v>
      </c>
      <c r="N132" s="26"/>
      <c r="O132" s="26"/>
      <c r="P132" s="26"/>
      <c r="Q132" s="26"/>
      <c r="R132" s="26">
        <f t="shared" si="23"/>
        <v>0</v>
      </c>
      <c r="S132" s="26"/>
      <c r="T132" s="38"/>
      <c r="V132" t="s">
        <v>102</v>
      </c>
      <c r="W132">
        <v>0</v>
      </c>
    </row>
    <row r="133" spans="1:23" ht="18" customHeight="1">
      <c r="A133" s="9"/>
      <c r="B133" s="5"/>
      <c r="C133" s="2"/>
      <c r="D133" s="5"/>
      <c r="E133" s="11"/>
      <c r="F133" s="10"/>
      <c r="G133" s="10"/>
      <c r="H133" s="10"/>
      <c r="I133" s="10"/>
      <c r="J133" s="22"/>
      <c r="K133" s="23"/>
      <c r="L133" s="24"/>
      <c r="M133" s="39" t="s">
        <v>264</v>
      </c>
      <c r="N133" s="26"/>
      <c r="O133" s="26"/>
      <c r="P133" s="26"/>
      <c r="Q133" s="26"/>
      <c r="R133" s="26">
        <f t="shared" si="23"/>
        <v>0</v>
      </c>
      <c r="S133" s="26"/>
      <c r="T133" s="38"/>
      <c r="V133" t="s">
        <v>265</v>
      </c>
      <c r="W133">
        <v>0</v>
      </c>
    </row>
    <row r="134" spans="1:23" ht="18" customHeight="1">
      <c r="A134" s="9"/>
      <c r="B134" s="5"/>
      <c r="C134" s="2"/>
      <c r="D134" s="5"/>
      <c r="E134" s="11"/>
      <c r="F134" s="10"/>
      <c r="G134" s="10"/>
      <c r="H134" s="10"/>
      <c r="I134" s="10"/>
      <c r="J134" s="22"/>
      <c r="K134" s="23"/>
      <c r="L134" s="24"/>
      <c r="M134" s="39" t="s">
        <v>266</v>
      </c>
      <c r="N134" s="26"/>
      <c r="O134" s="26"/>
      <c r="P134" s="26"/>
      <c r="Q134" s="26"/>
      <c r="R134" s="26">
        <f t="shared" si="23"/>
        <v>0</v>
      </c>
      <c r="S134" s="26"/>
      <c r="T134" s="38"/>
      <c r="V134" t="s">
        <v>267</v>
      </c>
      <c r="W134">
        <v>0</v>
      </c>
    </row>
    <row r="135" spans="1:23" ht="18" customHeight="1">
      <c r="A135" s="9"/>
      <c r="B135" s="5"/>
      <c r="C135" s="2"/>
      <c r="D135" s="5"/>
      <c r="E135" s="11"/>
      <c r="F135" s="10"/>
      <c r="G135" s="10"/>
      <c r="H135" s="10"/>
      <c r="I135" s="10"/>
      <c r="J135" s="22"/>
      <c r="K135" s="23"/>
      <c r="L135" s="24"/>
      <c r="M135" s="39" t="s">
        <v>268</v>
      </c>
      <c r="N135" s="26"/>
      <c r="O135" s="26"/>
      <c r="P135" s="26"/>
      <c r="Q135" s="26"/>
      <c r="R135" s="26">
        <f t="shared" si="23"/>
        <v>0</v>
      </c>
      <c r="S135" s="26"/>
      <c r="T135" s="38"/>
      <c r="V135" t="s">
        <v>269</v>
      </c>
      <c r="W135">
        <v>0</v>
      </c>
    </row>
    <row r="136" spans="1:23" ht="18" customHeight="1">
      <c r="A136" s="9"/>
      <c r="B136" s="5"/>
      <c r="C136" s="2"/>
      <c r="D136" s="5"/>
      <c r="E136" s="11"/>
      <c r="F136" s="10"/>
      <c r="G136" s="10"/>
      <c r="H136" s="10"/>
      <c r="I136" s="10"/>
      <c r="J136" s="22"/>
      <c r="K136" s="23"/>
      <c r="L136" s="24"/>
      <c r="M136" s="39" t="s">
        <v>270</v>
      </c>
      <c r="N136" s="26"/>
      <c r="O136" s="26"/>
      <c r="P136" s="26"/>
      <c r="Q136" s="26"/>
      <c r="R136" s="26">
        <f t="shared" si="23"/>
        <v>0</v>
      </c>
      <c r="S136" s="26"/>
      <c r="T136" s="38"/>
      <c r="V136" t="s">
        <v>271</v>
      </c>
      <c r="W136">
        <v>0</v>
      </c>
    </row>
    <row r="137" spans="1:23" ht="18" customHeight="1">
      <c r="A137" s="9"/>
      <c r="B137" s="5"/>
      <c r="C137" s="2"/>
      <c r="D137" s="5"/>
      <c r="E137" s="11"/>
      <c r="F137" s="10"/>
      <c r="G137" s="10"/>
      <c r="H137" s="10"/>
      <c r="I137" s="10"/>
      <c r="J137" s="22"/>
      <c r="K137" s="23"/>
      <c r="L137" s="24"/>
      <c r="M137" s="39" t="s">
        <v>272</v>
      </c>
      <c r="N137" s="26"/>
      <c r="O137" s="26"/>
      <c r="P137" s="26"/>
      <c r="Q137" s="26"/>
      <c r="R137" s="26">
        <f t="shared" si="23"/>
        <v>0</v>
      </c>
      <c r="S137" s="26"/>
      <c r="T137" s="38"/>
      <c r="V137" t="s">
        <v>273</v>
      </c>
      <c r="W137">
        <v>0</v>
      </c>
    </row>
    <row r="138" spans="1:23" ht="18" customHeight="1">
      <c r="A138" s="9"/>
      <c r="B138" s="5"/>
      <c r="C138" s="2"/>
      <c r="D138" s="5"/>
      <c r="E138" s="11"/>
      <c r="F138" s="10"/>
      <c r="G138" s="10"/>
      <c r="H138" s="10"/>
      <c r="I138" s="10"/>
      <c r="J138" s="22"/>
      <c r="K138" s="23"/>
      <c r="L138" s="24"/>
      <c r="M138" s="39" t="s">
        <v>274</v>
      </c>
      <c r="N138" s="26">
        <v>39.95</v>
      </c>
      <c r="O138" s="26">
        <v>-39.95</v>
      </c>
      <c r="P138" s="26"/>
      <c r="Q138" s="26"/>
      <c r="R138" s="26">
        <f t="shared" si="23"/>
        <v>0</v>
      </c>
      <c r="S138" s="26"/>
      <c r="T138" s="38"/>
      <c r="V138" t="s">
        <v>275</v>
      </c>
      <c r="W138">
        <v>40</v>
      </c>
    </row>
    <row r="139" spans="1:23" ht="18" customHeight="1">
      <c r="A139" s="9"/>
      <c r="B139" s="5"/>
      <c r="C139" s="2"/>
      <c r="D139" s="5"/>
      <c r="E139" s="11"/>
      <c r="F139" s="10"/>
      <c r="G139" s="10"/>
      <c r="H139" s="10"/>
      <c r="I139" s="10"/>
      <c r="J139" s="22"/>
      <c r="K139" s="23"/>
      <c r="L139" s="24"/>
      <c r="M139" s="39" t="s">
        <v>146</v>
      </c>
      <c r="N139" s="26"/>
      <c r="O139" s="26"/>
      <c r="P139" s="26"/>
      <c r="Q139" s="26"/>
      <c r="R139" s="26">
        <f t="shared" si="23"/>
        <v>0</v>
      </c>
      <c r="S139" s="26"/>
      <c r="T139" s="38"/>
      <c r="V139" t="s">
        <v>116</v>
      </c>
      <c r="W139">
        <v>0</v>
      </c>
    </row>
    <row r="140" spans="1:23" ht="18" customHeight="1">
      <c r="A140" s="9"/>
      <c r="B140" s="5"/>
      <c r="C140" s="2"/>
      <c r="D140" s="5"/>
      <c r="E140" s="11"/>
      <c r="F140" s="10"/>
      <c r="G140" s="10"/>
      <c r="H140" s="10"/>
      <c r="I140" s="10"/>
      <c r="J140" s="22"/>
      <c r="K140" s="23"/>
      <c r="L140" s="24"/>
      <c r="M140" s="39" t="s">
        <v>276</v>
      </c>
      <c r="N140" s="26"/>
      <c r="O140" s="26"/>
      <c r="P140" s="26"/>
      <c r="Q140" s="26"/>
      <c r="R140" s="26">
        <f t="shared" si="23"/>
        <v>0</v>
      </c>
      <c r="S140" s="26"/>
      <c r="T140" s="38"/>
      <c r="V140" t="s">
        <v>277</v>
      </c>
      <c r="W140">
        <v>0</v>
      </c>
    </row>
    <row r="141" spans="1:23" ht="18" customHeight="1">
      <c r="A141" s="9"/>
      <c r="B141" s="5">
        <v>1</v>
      </c>
      <c r="C141" s="2"/>
      <c r="D141" s="5">
        <v>0</v>
      </c>
      <c r="E141" s="11">
        <v>20115</v>
      </c>
      <c r="F141" s="10"/>
      <c r="G141" s="10">
        <v>20115</v>
      </c>
      <c r="H141" s="10"/>
      <c r="I141" s="10"/>
      <c r="J141" s="22"/>
      <c r="K141" s="23"/>
      <c r="L141" s="24"/>
      <c r="M141" s="30" t="s">
        <v>278</v>
      </c>
      <c r="N141" s="26">
        <f aca="true" t="shared" si="24" ref="N141:S141">SUM(N142:N150)</f>
        <v>10573.42</v>
      </c>
      <c r="O141" s="26">
        <f t="shared" si="24"/>
        <v>-376.84000000000003</v>
      </c>
      <c r="P141" s="26">
        <f t="shared" si="24"/>
        <v>0</v>
      </c>
      <c r="Q141" s="26">
        <f t="shared" si="24"/>
        <v>0</v>
      </c>
      <c r="R141" s="26">
        <f t="shared" si="24"/>
        <v>10196.58</v>
      </c>
      <c r="S141" s="26">
        <f t="shared" si="24"/>
        <v>0</v>
      </c>
      <c r="T141" s="38"/>
      <c r="V141" t="s">
        <v>279</v>
      </c>
      <c r="W141">
        <v>10573</v>
      </c>
    </row>
    <row r="142" spans="1:23" ht="18" customHeight="1">
      <c r="A142" s="9"/>
      <c r="B142" s="5">
        <v>1</v>
      </c>
      <c r="C142" s="2"/>
      <c r="D142" s="5">
        <v>0</v>
      </c>
      <c r="E142" s="11">
        <v>2011501</v>
      </c>
      <c r="F142" s="10">
        <v>201</v>
      </c>
      <c r="G142" s="10">
        <v>20115</v>
      </c>
      <c r="H142" s="10">
        <v>2011501</v>
      </c>
      <c r="I142" s="10"/>
      <c r="J142" s="22"/>
      <c r="K142" s="23"/>
      <c r="L142" s="24"/>
      <c r="M142" s="30" t="s">
        <v>131</v>
      </c>
      <c r="N142" s="26">
        <v>4809.84</v>
      </c>
      <c r="O142" s="26"/>
      <c r="P142" s="26"/>
      <c r="Q142" s="26"/>
      <c r="R142" s="26">
        <f aca="true" t="shared" si="25" ref="R142:R150">SUM(N142:Q142)</f>
        <v>4809.84</v>
      </c>
      <c r="S142" s="26"/>
      <c r="T142" s="38"/>
      <c r="V142" t="s">
        <v>98</v>
      </c>
      <c r="W142">
        <v>4810</v>
      </c>
    </row>
    <row r="143" spans="1:23" ht="18" customHeight="1">
      <c r="A143" s="9"/>
      <c r="B143" s="5">
        <v>1</v>
      </c>
      <c r="C143" s="2"/>
      <c r="D143" s="5">
        <v>0</v>
      </c>
      <c r="E143" s="11">
        <v>2011502</v>
      </c>
      <c r="F143" s="10">
        <v>201</v>
      </c>
      <c r="G143" s="10">
        <v>20115</v>
      </c>
      <c r="H143" s="10">
        <v>2011502</v>
      </c>
      <c r="I143" s="10"/>
      <c r="J143" s="22"/>
      <c r="K143" s="23"/>
      <c r="L143" s="24"/>
      <c r="M143" s="30" t="s">
        <v>132</v>
      </c>
      <c r="N143" s="26">
        <v>1216.91</v>
      </c>
      <c r="O143" s="26">
        <v>-146.91</v>
      </c>
      <c r="P143" s="26"/>
      <c r="Q143" s="26"/>
      <c r="R143" s="26">
        <f t="shared" si="25"/>
        <v>1070</v>
      </c>
      <c r="S143" s="26"/>
      <c r="T143" s="38"/>
      <c r="V143" t="s">
        <v>100</v>
      </c>
      <c r="W143">
        <v>1217</v>
      </c>
    </row>
    <row r="144" spans="1:23" ht="18" customHeight="1">
      <c r="A144" s="9"/>
      <c r="B144" s="5"/>
      <c r="C144" s="2"/>
      <c r="D144" s="5"/>
      <c r="E144" s="11"/>
      <c r="F144" s="10"/>
      <c r="G144" s="10"/>
      <c r="H144" s="10"/>
      <c r="I144" s="10"/>
      <c r="J144" s="22"/>
      <c r="K144" s="23"/>
      <c r="L144" s="24"/>
      <c r="M144" s="30" t="s">
        <v>133</v>
      </c>
      <c r="N144" s="26"/>
      <c r="O144" s="26"/>
      <c r="P144" s="26"/>
      <c r="Q144" s="26"/>
      <c r="R144" s="26">
        <f t="shared" si="25"/>
        <v>0</v>
      </c>
      <c r="S144" s="26"/>
      <c r="T144" s="38"/>
      <c r="V144" t="s">
        <v>102</v>
      </c>
      <c r="W144">
        <v>0</v>
      </c>
    </row>
    <row r="145" spans="1:23" ht="18" customHeight="1">
      <c r="A145" s="9"/>
      <c r="B145" s="5">
        <v>1</v>
      </c>
      <c r="C145" s="2"/>
      <c r="D145" s="5">
        <v>0</v>
      </c>
      <c r="E145" s="11">
        <v>2011504</v>
      </c>
      <c r="F145" s="10">
        <v>201</v>
      </c>
      <c r="G145" s="10">
        <v>20115</v>
      </c>
      <c r="H145" s="10">
        <v>2011504</v>
      </c>
      <c r="I145" s="10"/>
      <c r="J145" s="22"/>
      <c r="K145" s="23"/>
      <c r="L145" s="24"/>
      <c r="M145" s="30" t="s">
        <v>280</v>
      </c>
      <c r="N145" s="26">
        <v>3485.03</v>
      </c>
      <c r="O145" s="26">
        <v>-229.93</v>
      </c>
      <c r="P145" s="26"/>
      <c r="Q145" s="26"/>
      <c r="R145" s="26">
        <f t="shared" si="25"/>
        <v>3255.1000000000004</v>
      </c>
      <c r="S145" s="26"/>
      <c r="T145" s="38"/>
      <c r="V145" t="s">
        <v>281</v>
      </c>
      <c r="W145">
        <v>3485</v>
      </c>
    </row>
    <row r="146" spans="1:23" ht="18" customHeight="1">
      <c r="A146" s="9"/>
      <c r="B146" s="5">
        <v>1</v>
      </c>
      <c r="C146" s="2"/>
      <c r="D146" s="5">
        <v>0</v>
      </c>
      <c r="E146" s="11">
        <v>2011505</v>
      </c>
      <c r="F146" s="10">
        <v>201</v>
      </c>
      <c r="G146" s="10">
        <v>20115</v>
      </c>
      <c r="H146" s="10">
        <v>2011505</v>
      </c>
      <c r="I146" s="10"/>
      <c r="J146" s="22"/>
      <c r="K146" s="23"/>
      <c r="L146" s="24"/>
      <c r="M146" s="30" t="s">
        <v>282</v>
      </c>
      <c r="N146" s="26">
        <v>115</v>
      </c>
      <c r="O146" s="26"/>
      <c r="P146" s="26"/>
      <c r="Q146" s="26"/>
      <c r="R146" s="26">
        <f t="shared" si="25"/>
        <v>115</v>
      </c>
      <c r="S146" s="26"/>
      <c r="T146" s="38"/>
      <c r="V146" t="s">
        <v>283</v>
      </c>
      <c r="W146">
        <v>115</v>
      </c>
    </row>
    <row r="147" spans="1:23" ht="18" customHeight="1">
      <c r="A147" s="9"/>
      <c r="B147" s="5">
        <v>1</v>
      </c>
      <c r="C147" s="2"/>
      <c r="D147" s="5">
        <v>0</v>
      </c>
      <c r="E147" s="11">
        <v>2011506</v>
      </c>
      <c r="F147" s="10">
        <v>201</v>
      </c>
      <c r="G147" s="10">
        <v>20115</v>
      </c>
      <c r="H147" s="10">
        <v>2011506</v>
      </c>
      <c r="I147" s="10"/>
      <c r="J147" s="22"/>
      <c r="K147" s="23"/>
      <c r="L147" s="24"/>
      <c r="M147" s="30" t="s">
        <v>284</v>
      </c>
      <c r="N147" s="26">
        <v>455.28</v>
      </c>
      <c r="O147" s="26"/>
      <c r="P147" s="26"/>
      <c r="Q147" s="26"/>
      <c r="R147" s="26">
        <f t="shared" si="25"/>
        <v>455.28</v>
      </c>
      <c r="S147" s="26"/>
      <c r="T147" s="38"/>
      <c r="V147" t="s">
        <v>285</v>
      </c>
      <c r="W147">
        <v>455</v>
      </c>
    </row>
    <row r="148" spans="1:23" ht="18" customHeight="1">
      <c r="A148" s="9"/>
      <c r="B148" s="5">
        <v>1</v>
      </c>
      <c r="C148" s="2"/>
      <c r="D148" s="5">
        <v>0</v>
      </c>
      <c r="E148" s="11">
        <v>2011507</v>
      </c>
      <c r="F148" s="10">
        <v>201</v>
      </c>
      <c r="G148" s="10">
        <v>20115</v>
      </c>
      <c r="H148" s="10">
        <v>2011507</v>
      </c>
      <c r="I148" s="10"/>
      <c r="J148" s="22"/>
      <c r="K148" s="23"/>
      <c r="L148" s="24"/>
      <c r="M148" s="30" t="s">
        <v>187</v>
      </c>
      <c r="N148" s="26">
        <v>203.81</v>
      </c>
      <c r="O148" s="26"/>
      <c r="P148" s="26"/>
      <c r="Q148" s="26"/>
      <c r="R148" s="26">
        <f t="shared" si="25"/>
        <v>203.81</v>
      </c>
      <c r="S148" s="26"/>
      <c r="T148" s="38"/>
      <c r="V148" t="s">
        <v>188</v>
      </c>
      <c r="W148">
        <v>204</v>
      </c>
    </row>
    <row r="149" spans="1:23" ht="18" customHeight="1">
      <c r="A149" s="9"/>
      <c r="B149" s="5">
        <v>1</v>
      </c>
      <c r="C149" s="2"/>
      <c r="D149" s="5">
        <v>0</v>
      </c>
      <c r="E149" s="11">
        <v>2011550</v>
      </c>
      <c r="F149" s="10">
        <v>201</v>
      </c>
      <c r="G149" s="10">
        <v>20115</v>
      </c>
      <c r="H149" s="10">
        <v>2011550</v>
      </c>
      <c r="I149" s="10"/>
      <c r="J149" s="22"/>
      <c r="K149" s="23"/>
      <c r="L149" s="24"/>
      <c r="M149" s="30" t="s">
        <v>146</v>
      </c>
      <c r="N149" s="26">
        <v>227.81</v>
      </c>
      <c r="O149" s="26"/>
      <c r="P149" s="26"/>
      <c r="Q149" s="26"/>
      <c r="R149" s="26">
        <f t="shared" si="25"/>
        <v>227.81</v>
      </c>
      <c r="S149" s="26"/>
      <c r="T149" s="38"/>
      <c r="V149" t="s">
        <v>116</v>
      </c>
      <c r="W149">
        <v>228</v>
      </c>
    </row>
    <row r="150" spans="1:23" ht="18" customHeight="1">
      <c r="A150" s="9"/>
      <c r="B150" s="5">
        <v>1</v>
      </c>
      <c r="C150" s="2"/>
      <c r="D150" s="5">
        <v>0</v>
      </c>
      <c r="E150" s="11">
        <v>2011599</v>
      </c>
      <c r="F150" s="10">
        <v>201</v>
      </c>
      <c r="G150" s="10">
        <v>20115</v>
      </c>
      <c r="H150" s="10">
        <v>2011599</v>
      </c>
      <c r="I150" s="10"/>
      <c r="J150" s="22"/>
      <c r="K150" s="23"/>
      <c r="L150" s="24"/>
      <c r="M150" s="30" t="s">
        <v>286</v>
      </c>
      <c r="N150" s="26">
        <v>59.74</v>
      </c>
      <c r="O150" s="26"/>
      <c r="P150" s="26"/>
      <c r="Q150" s="26"/>
      <c r="R150" s="26">
        <f t="shared" si="25"/>
        <v>59.74</v>
      </c>
      <c r="S150" s="26"/>
      <c r="T150" s="38"/>
      <c r="V150" s="40" t="s">
        <v>287</v>
      </c>
      <c r="W150" s="40">
        <v>59</v>
      </c>
    </row>
    <row r="151" spans="1:23" ht="18" customHeight="1">
      <c r="A151" s="9"/>
      <c r="B151" s="5">
        <v>1</v>
      </c>
      <c r="C151" s="2"/>
      <c r="D151" s="5">
        <v>0</v>
      </c>
      <c r="E151" s="11">
        <v>20117</v>
      </c>
      <c r="F151" s="10"/>
      <c r="G151" s="10">
        <v>20117</v>
      </c>
      <c r="H151" s="10"/>
      <c r="I151" s="10"/>
      <c r="J151" s="22"/>
      <c r="K151" s="23"/>
      <c r="L151" s="24"/>
      <c r="M151" s="30" t="s">
        <v>288</v>
      </c>
      <c r="N151" s="26">
        <f aca="true" t="shared" si="26" ref="N151:S151">SUM(N152:N161)</f>
        <v>7243.469999999999</v>
      </c>
      <c r="O151" s="26">
        <f t="shared" si="26"/>
        <v>-1138.25</v>
      </c>
      <c r="P151" s="26">
        <f t="shared" si="26"/>
        <v>0</v>
      </c>
      <c r="Q151" s="26">
        <f t="shared" si="26"/>
        <v>0</v>
      </c>
      <c r="R151" s="26">
        <f t="shared" si="26"/>
        <v>6105.22</v>
      </c>
      <c r="S151" s="26">
        <f t="shared" si="26"/>
        <v>0</v>
      </c>
      <c r="T151" s="38"/>
      <c r="V151" t="s">
        <v>289</v>
      </c>
      <c r="W151">
        <v>7243</v>
      </c>
    </row>
    <row r="152" spans="1:23" ht="18" customHeight="1">
      <c r="A152" s="9"/>
      <c r="B152" s="5">
        <v>1</v>
      </c>
      <c r="C152" s="2"/>
      <c r="D152" s="5">
        <v>0</v>
      </c>
      <c r="E152" s="11">
        <v>2011701</v>
      </c>
      <c r="F152" s="10">
        <v>201</v>
      </c>
      <c r="G152" s="10">
        <v>20117</v>
      </c>
      <c r="H152" s="10">
        <v>2011701</v>
      </c>
      <c r="I152" s="10"/>
      <c r="J152" s="22"/>
      <c r="K152" s="23"/>
      <c r="L152" s="24"/>
      <c r="M152" s="30" t="s">
        <v>131</v>
      </c>
      <c r="N152" s="26">
        <v>1690.82</v>
      </c>
      <c r="O152" s="26"/>
      <c r="P152" s="26"/>
      <c r="Q152" s="26"/>
      <c r="R152" s="26">
        <f aca="true" t="shared" si="27" ref="R152:R161">SUM(N152:Q152)</f>
        <v>1690.82</v>
      </c>
      <c r="S152" s="26"/>
      <c r="T152" s="38"/>
      <c r="V152" t="s">
        <v>98</v>
      </c>
      <c r="W152">
        <v>1691</v>
      </c>
    </row>
    <row r="153" spans="1:23" ht="18" customHeight="1">
      <c r="A153" s="9"/>
      <c r="B153" s="5"/>
      <c r="C153" s="2"/>
      <c r="D153" s="5"/>
      <c r="E153" s="11"/>
      <c r="F153" s="10"/>
      <c r="G153" s="10"/>
      <c r="H153" s="10"/>
      <c r="I153" s="10"/>
      <c r="J153" s="22"/>
      <c r="K153" s="23"/>
      <c r="L153" s="24"/>
      <c r="M153" s="30" t="s">
        <v>132</v>
      </c>
      <c r="N153" s="26">
        <v>735.76</v>
      </c>
      <c r="O153" s="26"/>
      <c r="P153" s="26"/>
      <c r="Q153" s="26"/>
      <c r="R153" s="26">
        <f t="shared" si="27"/>
        <v>735.76</v>
      </c>
      <c r="S153" s="26"/>
      <c r="T153" s="38"/>
      <c r="V153" t="s">
        <v>100</v>
      </c>
      <c r="W153">
        <v>735</v>
      </c>
    </row>
    <row r="154" spans="1:23" ht="18" customHeight="1">
      <c r="A154" s="9"/>
      <c r="B154" s="5"/>
      <c r="C154" s="2"/>
      <c r="D154" s="5"/>
      <c r="E154" s="11"/>
      <c r="F154" s="10"/>
      <c r="G154" s="10"/>
      <c r="H154" s="10"/>
      <c r="I154" s="10"/>
      <c r="J154" s="22"/>
      <c r="K154" s="23"/>
      <c r="L154" s="24"/>
      <c r="M154" s="30" t="s">
        <v>133</v>
      </c>
      <c r="N154" s="26"/>
      <c r="O154" s="26"/>
      <c r="P154" s="26"/>
      <c r="Q154" s="26"/>
      <c r="R154" s="26">
        <f t="shared" si="27"/>
        <v>0</v>
      </c>
      <c r="S154" s="26"/>
      <c r="T154" s="38"/>
      <c r="V154" t="s">
        <v>102</v>
      </c>
      <c r="W154">
        <v>0</v>
      </c>
    </row>
    <row r="155" spans="1:23" ht="18" customHeight="1">
      <c r="A155" s="9"/>
      <c r="B155" s="5">
        <v>1</v>
      </c>
      <c r="C155" s="2"/>
      <c r="D155" s="5">
        <v>0</v>
      </c>
      <c r="E155" s="11">
        <v>2011706</v>
      </c>
      <c r="F155" s="10">
        <v>201</v>
      </c>
      <c r="G155" s="10">
        <v>20117</v>
      </c>
      <c r="H155" s="10">
        <v>2011706</v>
      </c>
      <c r="I155" s="10"/>
      <c r="J155" s="22"/>
      <c r="K155" s="23"/>
      <c r="L155" s="24"/>
      <c r="M155" s="30" t="s">
        <v>290</v>
      </c>
      <c r="N155" s="26">
        <v>1937.91</v>
      </c>
      <c r="O155" s="26">
        <v>-486.05</v>
      </c>
      <c r="P155" s="26"/>
      <c r="Q155" s="26"/>
      <c r="R155" s="26">
        <f t="shared" si="27"/>
        <v>1451.8600000000001</v>
      </c>
      <c r="S155" s="26"/>
      <c r="T155" s="38"/>
      <c r="V155" t="s">
        <v>291</v>
      </c>
      <c r="W155">
        <v>1938</v>
      </c>
    </row>
    <row r="156" spans="1:23" ht="18" customHeight="1">
      <c r="A156" s="9"/>
      <c r="B156" s="5">
        <v>1</v>
      </c>
      <c r="C156" s="2"/>
      <c r="D156" s="5">
        <v>0</v>
      </c>
      <c r="E156" s="11">
        <v>2011707</v>
      </c>
      <c r="F156" s="10">
        <v>201</v>
      </c>
      <c r="G156" s="10">
        <v>20117</v>
      </c>
      <c r="H156" s="10">
        <v>2011707</v>
      </c>
      <c r="I156" s="10"/>
      <c r="J156" s="22"/>
      <c r="K156" s="23"/>
      <c r="L156" s="24"/>
      <c r="M156" s="30" t="s">
        <v>292</v>
      </c>
      <c r="N156" s="26"/>
      <c r="O156" s="26"/>
      <c r="P156" s="26"/>
      <c r="Q156" s="26"/>
      <c r="R156" s="26">
        <f t="shared" si="27"/>
        <v>0</v>
      </c>
      <c r="S156" s="26"/>
      <c r="T156" s="38"/>
      <c r="V156" t="s">
        <v>293</v>
      </c>
      <c r="W156">
        <v>0</v>
      </c>
    </row>
    <row r="157" spans="1:23" ht="18" customHeight="1">
      <c r="A157" s="9"/>
      <c r="B157" s="5"/>
      <c r="C157" s="2"/>
      <c r="D157" s="5"/>
      <c r="E157" s="11"/>
      <c r="F157" s="10"/>
      <c r="G157" s="10"/>
      <c r="H157" s="10"/>
      <c r="I157" s="10"/>
      <c r="J157" s="22"/>
      <c r="K157" s="23"/>
      <c r="L157" s="24"/>
      <c r="M157" s="30" t="s">
        <v>294</v>
      </c>
      <c r="N157" s="26"/>
      <c r="O157" s="26"/>
      <c r="P157" s="26"/>
      <c r="Q157" s="26"/>
      <c r="R157" s="26">
        <f t="shared" si="27"/>
        <v>0</v>
      </c>
      <c r="S157" s="26"/>
      <c r="T157" s="38"/>
      <c r="V157" t="s">
        <v>295</v>
      </c>
      <c r="W157">
        <v>0</v>
      </c>
    </row>
    <row r="158" spans="1:23" ht="18" customHeight="1">
      <c r="A158" s="9"/>
      <c r="B158" s="5">
        <v>1</v>
      </c>
      <c r="C158" s="2"/>
      <c r="D158" s="5">
        <v>0</v>
      </c>
      <c r="E158" s="11">
        <v>2011709</v>
      </c>
      <c r="F158" s="10">
        <v>201</v>
      </c>
      <c r="G158" s="10">
        <v>20117</v>
      </c>
      <c r="H158" s="10">
        <v>2011709</v>
      </c>
      <c r="I158" s="10"/>
      <c r="J158" s="22"/>
      <c r="K158" s="23"/>
      <c r="L158" s="24"/>
      <c r="M158" s="30" t="s">
        <v>296</v>
      </c>
      <c r="N158" s="26">
        <v>216.94</v>
      </c>
      <c r="O158" s="26"/>
      <c r="P158" s="26"/>
      <c r="Q158" s="26"/>
      <c r="R158" s="26">
        <f t="shared" si="27"/>
        <v>216.94</v>
      </c>
      <c r="S158" s="26"/>
      <c r="T158" s="38"/>
      <c r="V158" t="s">
        <v>297</v>
      </c>
      <c r="W158">
        <v>217</v>
      </c>
    </row>
    <row r="159" spans="1:23" ht="18" customHeight="1">
      <c r="A159" s="9"/>
      <c r="B159" s="5">
        <v>1</v>
      </c>
      <c r="C159" s="2"/>
      <c r="D159" s="5">
        <v>0</v>
      </c>
      <c r="E159" s="11">
        <v>2011710</v>
      </c>
      <c r="F159" s="10">
        <v>201</v>
      </c>
      <c r="G159" s="10">
        <v>20117</v>
      </c>
      <c r="H159" s="10">
        <v>2011710</v>
      </c>
      <c r="I159" s="10"/>
      <c r="J159" s="22"/>
      <c r="K159" s="23"/>
      <c r="L159" s="24"/>
      <c r="M159" s="30" t="s">
        <v>187</v>
      </c>
      <c r="N159" s="26"/>
      <c r="O159" s="26"/>
      <c r="P159" s="26"/>
      <c r="Q159" s="26"/>
      <c r="R159" s="26">
        <f t="shared" si="27"/>
        <v>0</v>
      </c>
      <c r="S159" s="26"/>
      <c r="T159" s="38"/>
      <c r="V159" t="s">
        <v>188</v>
      </c>
      <c r="W159">
        <v>0</v>
      </c>
    </row>
    <row r="160" spans="1:23" ht="18" customHeight="1">
      <c r="A160" s="9"/>
      <c r="B160" s="5">
        <v>1</v>
      </c>
      <c r="C160" s="2"/>
      <c r="D160" s="5">
        <v>0</v>
      </c>
      <c r="E160" s="11">
        <v>2011750</v>
      </c>
      <c r="F160" s="10">
        <v>201</v>
      </c>
      <c r="G160" s="10">
        <v>20117</v>
      </c>
      <c r="H160" s="10">
        <v>2011750</v>
      </c>
      <c r="I160" s="10"/>
      <c r="J160" s="22"/>
      <c r="K160" s="23"/>
      <c r="L160" s="24"/>
      <c r="M160" s="30" t="s">
        <v>146</v>
      </c>
      <c r="N160" s="26">
        <v>1009.84</v>
      </c>
      <c r="O160" s="26"/>
      <c r="P160" s="26"/>
      <c r="Q160" s="26"/>
      <c r="R160" s="26">
        <f t="shared" si="27"/>
        <v>1009.84</v>
      </c>
      <c r="S160" s="26"/>
      <c r="T160" s="38"/>
      <c r="V160" s="40" t="s">
        <v>116</v>
      </c>
      <c r="W160" s="40">
        <v>1010</v>
      </c>
    </row>
    <row r="161" spans="1:23" ht="18" customHeight="1">
      <c r="A161" s="9"/>
      <c r="B161" s="5"/>
      <c r="C161" s="2"/>
      <c r="D161" s="5"/>
      <c r="E161" s="11"/>
      <c r="F161" s="10"/>
      <c r="G161" s="10"/>
      <c r="H161" s="10"/>
      <c r="I161" s="10"/>
      <c r="J161" s="22"/>
      <c r="K161" s="23"/>
      <c r="L161" s="24"/>
      <c r="M161" s="30" t="s">
        <v>298</v>
      </c>
      <c r="N161" s="26">
        <v>1652.2</v>
      </c>
      <c r="O161" s="26">
        <v>-652.2</v>
      </c>
      <c r="P161" s="26"/>
      <c r="Q161" s="26"/>
      <c r="R161" s="26">
        <f t="shared" si="27"/>
        <v>1000</v>
      </c>
      <c r="S161" s="26"/>
      <c r="T161" s="38"/>
      <c r="V161" t="s">
        <v>299</v>
      </c>
      <c r="W161">
        <v>1652</v>
      </c>
    </row>
    <row r="162" spans="1:23" ht="18" customHeight="1">
      <c r="A162" s="9"/>
      <c r="B162" s="5">
        <v>1</v>
      </c>
      <c r="C162" s="2"/>
      <c r="D162" s="5">
        <v>0</v>
      </c>
      <c r="E162" s="11">
        <v>20123</v>
      </c>
      <c r="F162" s="10"/>
      <c r="G162" s="10">
        <v>20123</v>
      </c>
      <c r="H162" s="10"/>
      <c r="I162" s="10"/>
      <c r="J162" s="22"/>
      <c r="K162" s="23"/>
      <c r="L162" s="24"/>
      <c r="M162" s="30" t="s">
        <v>300</v>
      </c>
      <c r="N162" s="26">
        <f aca="true" t="shared" si="28" ref="N162:S162">SUM(N163:N168)</f>
        <v>134.62</v>
      </c>
      <c r="O162" s="26">
        <f t="shared" si="28"/>
        <v>0</v>
      </c>
      <c r="P162" s="26">
        <f t="shared" si="28"/>
        <v>0</v>
      </c>
      <c r="Q162" s="26">
        <f t="shared" si="28"/>
        <v>0</v>
      </c>
      <c r="R162" s="26">
        <f t="shared" si="28"/>
        <v>134.62</v>
      </c>
      <c r="S162" s="26">
        <f t="shared" si="28"/>
        <v>0</v>
      </c>
      <c r="T162" s="38"/>
      <c r="V162" t="s">
        <v>301</v>
      </c>
      <c r="W162">
        <v>135</v>
      </c>
    </row>
    <row r="163" spans="1:23" ht="18" customHeight="1">
      <c r="A163" s="9"/>
      <c r="B163" s="5">
        <v>1</v>
      </c>
      <c r="C163" s="2"/>
      <c r="D163" s="5">
        <v>0</v>
      </c>
      <c r="E163" s="11">
        <v>2012301</v>
      </c>
      <c r="F163" s="10">
        <v>201</v>
      </c>
      <c r="G163" s="10">
        <v>20123</v>
      </c>
      <c r="H163" s="10">
        <v>2012301</v>
      </c>
      <c r="I163" s="10"/>
      <c r="J163" s="22"/>
      <c r="K163" s="23"/>
      <c r="L163" s="24"/>
      <c r="M163" s="30" t="s">
        <v>131</v>
      </c>
      <c r="N163" s="26"/>
      <c r="O163" s="26"/>
      <c r="P163" s="26"/>
      <c r="Q163" s="26"/>
      <c r="R163" s="26">
        <f aca="true" t="shared" si="29" ref="R163:R168">SUM(N163:Q163)</f>
        <v>0</v>
      </c>
      <c r="S163" s="26"/>
      <c r="T163" s="38"/>
      <c r="V163" t="s">
        <v>98</v>
      </c>
      <c r="W163">
        <v>0</v>
      </c>
    </row>
    <row r="164" spans="1:23" ht="18" customHeight="1">
      <c r="A164" s="9"/>
      <c r="B164" s="5"/>
      <c r="C164" s="2"/>
      <c r="D164" s="5"/>
      <c r="E164" s="11"/>
      <c r="F164" s="10"/>
      <c r="G164" s="10"/>
      <c r="H164" s="10"/>
      <c r="I164" s="10"/>
      <c r="J164" s="22"/>
      <c r="K164" s="23"/>
      <c r="L164" s="24"/>
      <c r="M164" s="30" t="s">
        <v>132</v>
      </c>
      <c r="N164" s="26"/>
      <c r="O164" s="26"/>
      <c r="P164" s="26"/>
      <c r="Q164" s="26"/>
      <c r="R164" s="26">
        <f t="shared" si="29"/>
        <v>0</v>
      </c>
      <c r="S164" s="26"/>
      <c r="T164" s="38"/>
      <c r="V164" t="s">
        <v>100</v>
      </c>
      <c r="W164">
        <v>0</v>
      </c>
    </row>
    <row r="165" spans="1:23" ht="18" customHeight="1">
      <c r="A165" s="9"/>
      <c r="B165" s="5"/>
      <c r="C165" s="2"/>
      <c r="D165" s="5"/>
      <c r="E165" s="11"/>
      <c r="F165" s="10"/>
      <c r="G165" s="10"/>
      <c r="H165" s="10"/>
      <c r="I165" s="10"/>
      <c r="J165" s="22"/>
      <c r="K165" s="23"/>
      <c r="L165" s="24"/>
      <c r="M165" s="30" t="s">
        <v>133</v>
      </c>
      <c r="N165" s="26"/>
      <c r="O165" s="26"/>
      <c r="P165" s="26"/>
      <c r="Q165" s="26"/>
      <c r="R165" s="26">
        <f t="shared" si="29"/>
        <v>0</v>
      </c>
      <c r="S165" s="26"/>
      <c r="T165" s="38"/>
      <c r="V165" t="s">
        <v>102</v>
      </c>
      <c r="W165">
        <v>0</v>
      </c>
    </row>
    <row r="166" spans="1:23" ht="18" customHeight="1">
      <c r="A166" s="9"/>
      <c r="B166" s="5">
        <v>1</v>
      </c>
      <c r="C166" s="2"/>
      <c r="D166" s="5">
        <v>0</v>
      </c>
      <c r="E166" s="11">
        <v>2012304</v>
      </c>
      <c r="F166" s="10">
        <v>201</v>
      </c>
      <c r="G166" s="10">
        <v>20123</v>
      </c>
      <c r="H166" s="10">
        <v>2012304</v>
      </c>
      <c r="I166" s="10"/>
      <c r="J166" s="22"/>
      <c r="K166" s="23"/>
      <c r="L166" s="24"/>
      <c r="M166" s="30" t="s">
        <v>302</v>
      </c>
      <c r="N166" s="26">
        <v>134.62</v>
      </c>
      <c r="O166" s="26"/>
      <c r="P166" s="26"/>
      <c r="Q166" s="26"/>
      <c r="R166" s="26">
        <f t="shared" si="29"/>
        <v>134.62</v>
      </c>
      <c r="S166" s="26"/>
      <c r="T166" s="38"/>
      <c r="V166" t="s">
        <v>303</v>
      </c>
      <c r="W166">
        <v>135</v>
      </c>
    </row>
    <row r="167" spans="1:23" ht="18" customHeight="1">
      <c r="A167" s="9"/>
      <c r="B167" s="5"/>
      <c r="C167" s="2"/>
      <c r="D167" s="5"/>
      <c r="E167" s="11"/>
      <c r="F167" s="10"/>
      <c r="G167" s="10"/>
      <c r="H167" s="10"/>
      <c r="I167" s="10"/>
      <c r="J167" s="22"/>
      <c r="K167" s="23"/>
      <c r="L167" s="24"/>
      <c r="M167" s="30" t="s">
        <v>146</v>
      </c>
      <c r="N167" s="26"/>
      <c r="O167" s="26"/>
      <c r="P167" s="26"/>
      <c r="Q167" s="26"/>
      <c r="R167" s="26">
        <f t="shared" si="29"/>
        <v>0</v>
      </c>
      <c r="S167" s="26"/>
      <c r="T167" s="38"/>
      <c r="V167" t="s">
        <v>116</v>
      </c>
      <c r="W167">
        <v>0</v>
      </c>
    </row>
    <row r="168" spans="1:23" ht="18" customHeight="1">
      <c r="A168" s="9"/>
      <c r="B168" s="5"/>
      <c r="C168" s="2"/>
      <c r="D168" s="5"/>
      <c r="E168" s="11"/>
      <c r="F168" s="10"/>
      <c r="G168" s="10"/>
      <c r="H168" s="10"/>
      <c r="I168" s="10"/>
      <c r="J168" s="22"/>
      <c r="K168" s="23"/>
      <c r="L168" s="24"/>
      <c r="M168" s="30" t="s">
        <v>304</v>
      </c>
      <c r="N168" s="26"/>
      <c r="O168" s="26"/>
      <c r="P168" s="26"/>
      <c r="Q168" s="26"/>
      <c r="R168" s="26">
        <f t="shared" si="29"/>
        <v>0</v>
      </c>
      <c r="S168" s="26"/>
      <c r="T168" s="38"/>
      <c r="V168" t="s">
        <v>305</v>
      </c>
      <c r="W168">
        <v>0</v>
      </c>
    </row>
    <row r="169" spans="1:23" ht="18" customHeight="1">
      <c r="A169" s="9"/>
      <c r="B169" s="5"/>
      <c r="C169" s="2"/>
      <c r="D169" s="5"/>
      <c r="E169" s="11"/>
      <c r="F169" s="10"/>
      <c r="G169" s="10"/>
      <c r="H169" s="10"/>
      <c r="I169" s="10"/>
      <c r="J169" s="22"/>
      <c r="K169" s="23"/>
      <c r="L169" s="24"/>
      <c r="M169" s="39" t="s">
        <v>306</v>
      </c>
      <c r="N169" s="26">
        <f aca="true" t="shared" si="30" ref="N169:S169">SUM(N170:N175)</f>
        <v>865.7499999999999</v>
      </c>
      <c r="O169" s="26">
        <f t="shared" si="30"/>
        <v>-15</v>
      </c>
      <c r="P169" s="26">
        <f t="shared" si="30"/>
        <v>0</v>
      </c>
      <c r="Q169" s="26">
        <f t="shared" si="30"/>
        <v>0</v>
      </c>
      <c r="R169" s="26">
        <f t="shared" si="30"/>
        <v>850.7499999999999</v>
      </c>
      <c r="S169" s="26">
        <f t="shared" si="30"/>
        <v>0</v>
      </c>
      <c r="T169" s="38"/>
      <c r="V169" t="s">
        <v>307</v>
      </c>
      <c r="W169">
        <v>866</v>
      </c>
    </row>
    <row r="170" spans="1:23" ht="18" customHeight="1">
      <c r="A170" s="9"/>
      <c r="B170" s="5"/>
      <c r="C170" s="2"/>
      <c r="D170" s="5"/>
      <c r="E170" s="11"/>
      <c r="F170" s="10"/>
      <c r="G170" s="10"/>
      <c r="H170" s="10"/>
      <c r="I170" s="10"/>
      <c r="J170" s="22"/>
      <c r="K170" s="23"/>
      <c r="L170" s="24"/>
      <c r="M170" s="39" t="s">
        <v>131</v>
      </c>
      <c r="N170" s="26">
        <v>524.61</v>
      </c>
      <c r="O170" s="26"/>
      <c r="P170" s="26"/>
      <c r="Q170" s="26"/>
      <c r="R170" s="26">
        <f aca="true" t="shared" si="31" ref="R170:R175">SUM(N170:Q170)</f>
        <v>524.61</v>
      </c>
      <c r="S170" s="26"/>
      <c r="T170" s="38"/>
      <c r="V170" t="s">
        <v>98</v>
      </c>
      <c r="W170">
        <v>525</v>
      </c>
    </row>
    <row r="171" spans="1:23" ht="18" customHeight="1">
      <c r="A171" s="9"/>
      <c r="B171" s="5"/>
      <c r="C171" s="2"/>
      <c r="D171" s="5"/>
      <c r="E171" s="11"/>
      <c r="F171" s="10"/>
      <c r="G171" s="10"/>
      <c r="H171" s="10"/>
      <c r="I171" s="10"/>
      <c r="J171" s="22"/>
      <c r="K171" s="23"/>
      <c r="L171" s="24"/>
      <c r="M171" s="39" t="s">
        <v>132</v>
      </c>
      <c r="N171" s="26">
        <v>78.29</v>
      </c>
      <c r="O171" s="26"/>
      <c r="P171" s="26"/>
      <c r="Q171" s="26"/>
      <c r="R171" s="26">
        <f t="shared" si="31"/>
        <v>78.29</v>
      </c>
      <c r="S171" s="26"/>
      <c r="T171" s="38"/>
      <c r="V171" t="s">
        <v>100</v>
      </c>
      <c r="W171">
        <v>78</v>
      </c>
    </row>
    <row r="172" spans="1:23" ht="18" customHeight="1">
      <c r="A172" s="9"/>
      <c r="B172" s="5"/>
      <c r="C172" s="2"/>
      <c r="D172" s="5"/>
      <c r="E172" s="11"/>
      <c r="F172" s="10"/>
      <c r="G172" s="10"/>
      <c r="H172" s="10"/>
      <c r="I172" s="10"/>
      <c r="J172" s="22"/>
      <c r="K172" s="23"/>
      <c r="L172" s="24"/>
      <c r="M172" s="39" t="s">
        <v>133</v>
      </c>
      <c r="N172" s="26"/>
      <c r="O172" s="26"/>
      <c r="P172" s="26"/>
      <c r="Q172" s="26"/>
      <c r="R172" s="26">
        <f t="shared" si="31"/>
        <v>0</v>
      </c>
      <c r="S172" s="26"/>
      <c r="T172" s="38"/>
      <c r="V172" t="s">
        <v>102</v>
      </c>
      <c r="W172">
        <v>0</v>
      </c>
    </row>
    <row r="173" spans="1:23" ht="18" customHeight="1">
      <c r="A173" s="9"/>
      <c r="B173" s="5"/>
      <c r="C173" s="2"/>
      <c r="D173" s="5"/>
      <c r="E173" s="11"/>
      <c r="F173" s="10"/>
      <c r="G173" s="10"/>
      <c r="H173" s="10"/>
      <c r="I173" s="10"/>
      <c r="J173" s="22"/>
      <c r="K173" s="23"/>
      <c r="L173" s="24"/>
      <c r="M173" s="39" t="s">
        <v>308</v>
      </c>
      <c r="N173" s="26">
        <v>168.7</v>
      </c>
      <c r="O173" s="26">
        <v>-15</v>
      </c>
      <c r="P173" s="26"/>
      <c r="Q173" s="26"/>
      <c r="R173" s="26">
        <f t="shared" si="31"/>
        <v>153.7</v>
      </c>
      <c r="S173" s="26"/>
      <c r="T173" s="38"/>
      <c r="V173" t="s">
        <v>309</v>
      </c>
      <c r="W173">
        <v>169</v>
      </c>
    </row>
    <row r="174" spans="1:23" ht="18" customHeight="1">
      <c r="A174" s="9"/>
      <c r="B174" s="5"/>
      <c r="C174" s="2"/>
      <c r="D174" s="5"/>
      <c r="E174" s="11"/>
      <c r="F174" s="10"/>
      <c r="G174" s="10"/>
      <c r="H174" s="10"/>
      <c r="I174" s="10"/>
      <c r="J174" s="22"/>
      <c r="K174" s="23"/>
      <c r="L174" s="24"/>
      <c r="M174" s="39" t="s">
        <v>146</v>
      </c>
      <c r="N174" s="26">
        <v>94.15</v>
      </c>
      <c r="O174" s="26"/>
      <c r="P174" s="26"/>
      <c r="Q174" s="26"/>
      <c r="R174" s="26">
        <f t="shared" si="31"/>
        <v>94.15</v>
      </c>
      <c r="S174" s="26"/>
      <c r="T174" s="38"/>
      <c r="V174" t="s">
        <v>116</v>
      </c>
      <c r="W174">
        <v>94</v>
      </c>
    </row>
    <row r="175" spans="1:23" ht="18" customHeight="1">
      <c r="A175" s="9"/>
      <c r="B175" s="5"/>
      <c r="C175" s="2"/>
      <c r="D175" s="5"/>
      <c r="E175" s="11"/>
      <c r="F175" s="10"/>
      <c r="G175" s="10"/>
      <c r="H175" s="10"/>
      <c r="I175" s="10"/>
      <c r="J175" s="22"/>
      <c r="K175" s="23"/>
      <c r="L175" s="24"/>
      <c r="M175" s="39" t="s">
        <v>310</v>
      </c>
      <c r="N175" s="26"/>
      <c r="O175" s="26"/>
      <c r="P175" s="26"/>
      <c r="Q175" s="26"/>
      <c r="R175" s="26">
        <f t="shared" si="31"/>
        <v>0</v>
      </c>
      <c r="S175" s="26"/>
      <c r="T175" s="38"/>
      <c r="V175" t="s">
        <v>311</v>
      </c>
      <c r="W175">
        <v>0</v>
      </c>
    </row>
    <row r="176" spans="1:23" ht="18" customHeight="1">
      <c r="A176" s="9"/>
      <c r="B176" s="5"/>
      <c r="C176" s="2"/>
      <c r="D176" s="5"/>
      <c r="E176" s="11"/>
      <c r="F176" s="10"/>
      <c r="G176" s="10"/>
      <c r="H176" s="10"/>
      <c r="I176" s="10"/>
      <c r="J176" s="22"/>
      <c r="K176" s="23"/>
      <c r="L176" s="24"/>
      <c r="M176" s="39" t="s">
        <v>312</v>
      </c>
      <c r="N176" s="26">
        <f aca="true" t="shared" si="32" ref="N176:S176">SUM(N177:N184)</f>
        <v>2943.33</v>
      </c>
      <c r="O176" s="26">
        <f t="shared" si="32"/>
        <v>0</v>
      </c>
      <c r="P176" s="26">
        <f t="shared" si="32"/>
        <v>0</v>
      </c>
      <c r="Q176" s="26">
        <f t="shared" si="32"/>
        <v>0</v>
      </c>
      <c r="R176" s="26">
        <f t="shared" si="32"/>
        <v>2943.33</v>
      </c>
      <c r="S176" s="26">
        <f t="shared" si="32"/>
        <v>0</v>
      </c>
      <c r="T176" s="38"/>
      <c r="V176" t="s">
        <v>313</v>
      </c>
      <c r="W176">
        <v>2943</v>
      </c>
    </row>
    <row r="177" spans="1:23" ht="18" customHeight="1">
      <c r="A177" s="9"/>
      <c r="B177" s="5"/>
      <c r="C177" s="2"/>
      <c r="D177" s="5"/>
      <c r="E177" s="11"/>
      <c r="F177" s="10"/>
      <c r="G177" s="10"/>
      <c r="H177" s="10"/>
      <c r="I177" s="10"/>
      <c r="J177" s="22"/>
      <c r="K177" s="23"/>
      <c r="L177" s="24"/>
      <c r="M177" s="39" t="s">
        <v>131</v>
      </c>
      <c r="N177" s="26">
        <v>1687.19</v>
      </c>
      <c r="O177" s="26"/>
      <c r="P177" s="26"/>
      <c r="Q177" s="26"/>
      <c r="R177" s="26">
        <f aca="true" t="shared" si="33" ref="R177:R184">SUM(N177:Q177)</f>
        <v>1687.19</v>
      </c>
      <c r="S177" s="26"/>
      <c r="T177" s="38"/>
      <c r="V177" t="s">
        <v>98</v>
      </c>
      <c r="W177">
        <v>1687</v>
      </c>
    </row>
    <row r="178" spans="1:23" ht="18" customHeight="1">
      <c r="A178" s="9"/>
      <c r="B178" s="5"/>
      <c r="C178" s="2"/>
      <c r="D178" s="5"/>
      <c r="E178" s="11"/>
      <c r="F178" s="10"/>
      <c r="G178" s="10"/>
      <c r="H178" s="10"/>
      <c r="I178" s="10"/>
      <c r="J178" s="22"/>
      <c r="K178" s="23"/>
      <c r="L178" s="24"/>
      <c r="M178" s="39" t="s">
        <v>132</v>
      </c>
      <c r="N178" s="26">
        <v>125.86</v>
      </c>
      <c r="O178" s="26"/>
      <c r="P178" s="26"/>
      <c r="Q178" s="26"/>
      <c r="R178" s="26">
        <f t="shared" si="33"/>
        <v>125.86</v>
      </c>
      <c r="S178" s="26"/>
      <c r="T178" s="38"/>
      <c r="V178" t="s">
        <v>100</v>
      </c>
      <c r="W178">
        <v>126</v>
      </c>
    </row>
    <row r="179" spans="1:23" ht="18" customHeight="1">
      <c r="A179" s="9"/>
      <c r="B179" s="5"/>
      <c r="C179" s="2"/>
      <c r="D179" s="5"/>
      <c r="E179" s="11"/>
      <c r="F179" s="10"/>
      <c r="G179" s="10"/>
      <c r="H179" s="10"/>
      <c r="I179" s="10"/>
      <c r="J179" s="22"/>
      <c r="K179" s="23"/>
      <c r="L179" s="24"/>
      <c r="M179" s="39" t="s">
        <v>133</v>
      </c>
      <c r="N179" s="26"/>
      <c r="O179" s="26"/>
      <c r="P179" s="26"/>
      <c r="Q179" s="26"/>
      <c r="R179" s="26">
        <f t="shared" si="33"/>
        <v>0</v>
      </c>
      <c r="S179" s="26"/>
      <c r="T179" s="38"/>
      <c r="V179" t="s">
        <v>102</v>
      </c>
      <c r="W179">
        <v>0</v>
      </c>
    </row>
    <row r="180" spans="1:23" ht="18" customHeight="1">
      <c r="A180" s="9"/>
      <c r="B180" s="5"/>
      <c r="C180" s="2"/>
      <c r="D180" s="5"/>
      <c r="E180" s="11"/>
      <c r="F180" s="10"/>
      <c r="G180" s="10"/>
      <c r="H180" s="10"/>
      <c r="I180" s="10"/>
      <c r="J180" s="22"/>
      <c r="K180" s="23"/>
      <c r="L180" s="24"/>
      <c r="M180" s="39" t="s">
        <v>314</v>
      </c>
      <c r="N180" s="26"/>
      <c r="O180" s="26"/>
      <c r="P180" s="26"/>
      <c r="Q180" s="26"/>
      <c r="R180" s="26">
        <f t="shared" si="33"/>
        <v>0</v>
      </c>
      <c r="S180" s="26"/>
      <c r="T180" s="38"/>
      <c r="V180" t="s">
        <v>315</v>
      </c>
      <c r="W180">
        <v>0</v>
      </c>
    </row>
    <row r="181" spans="1:23" ht="18" customHeight="1">
      <c r="A181" s="9"/>
      <c r="B181" s="5"/>
      <c r="C181" s="2"/>
      <c r="D181" s="5"/>
      <c r="E181" s="11"/>
      <c r="F181" s="10"/>
      <c r="G181" s="10"/>
      <c r="H181" s="10"/>
      <c r="I181" s="10"/>
      <c r="J181" s="22"/>
      <c r="K181" s="23"/>
      <c r="L181" s="24"/>
      <c r="M181" s="39" t="s">
        <v>316</v>
      </c>
      <c r="N181" s="26">
        <v>362.62</v>
      </c>
      <c r="O181" s="26"/>
      <c r="P181" s="26"/>
      <c r="Q181" s="26"/>
      <c r="R181" s="26">
        <f t="shared" si="33"/>
        <v>362.62</v>
      </c>
      <c r="S181" s="26"/>
      <c r="T181" s="38"/>
      <c r="V181" t="s">
        <v>317</v>
      </c>
      <c r="W181">
        <v>363</v>
      </c>
    </row>
    <row r="182" spans="1:23" ht="18" customHeight="1">
      <c r="A182" s="9"/>
      <c r="B182" s="5"/>
      <c r="C182" s="2"/>
      <c r="D182" s="5"/>
      <c r="E182" s="11"/>
      <c r="F182" s="10"/>
      <c r="G182" s="10"/>
      <c r="H182" s="10"/>
      <c r="I182" s="10"/>
      <c r="J182" s="22"/>
      <c r="K182" s="23"/>
      <c r="L182" s="24"/>
      <c r="M182" s="39" t="s">
        <v>318</v>
      </c>
      <c r="N182" s="26">
        <v>694.06</v>
      </c>
      <c r="O182" s="26"/>
      <c r="P182" s="26"/>
      <c r="Q182" s="26"/>
      <c r="R182" s="26">
        <f t="shared" si="33"/>
        <v>694.06</v>
      </c>
      <c r="S182" s="26"/>
      <c r="T182" s="38"/>
      <c r="V182" t="s">
        <v>319</v>
      </c>
      <c r="W182">
        <v>694</v>
      </c>
    </row>
    <row r="183" spans="1:23" ht="18" customHeight="1">
      <c r="A183" s="9"/>
      <c r="B183" s="5"/>
      <c r="C183" s="2"/>
      <c r="D183" s="5"/>
      <c r="E183" s="11"/>
      <c r="F183" s="10"/>
      <c r="G183" s="10"/>
      <c r="H183" s="10"/>
      <c r="I183" s="10"/>
      <c r="J183" s="22"/>
      <c r="K183" s="23"/>
      <c r="L183" s="24"/>
      <c r="M183" s="39" t="s">
        <v>146</v>
      </c>
      <c r="N183" s="26">
        <v>73.6</v>
      </c>
      <c r="O183" s="26"/>
      <c r="P183" s="26"/>
      <c r="Q183" s="26"/>
      <c r="R183" s="26">
        <f t="shared" si="33"/>
        <v>73.6</v>
      </c>
      <c r="S183" s="26"/>
      <c r="T183" s="38"/>
      <c r="V183" t="s">
        <v>116</v>
      </c>
      <c r="W183">
        <v>73</v>
      </c>
    </row>
    <row r="184" spans="1:23" ht="18" customHeight="1">
      <c r="A184" s="9"/>
      <c r="B184" s="5"/>
      <c r="C184" s="2"/>
      <c r="D184" s="5"/>
      <c r="E184" s="11"/>
      <c r="F184" s="10"/>
      <c r="G184" s="10"/>
      <c r="H184" s="10"/>
      <c r="I184" s="10"/>
      <c r="J184" s="22"/>
      <c r="K184" s="23"/>
      <c r="L184" s="24"/>
      <c r="M184" s="39" t="s">
        <v>320</v>
      </c>
      <c r="N184" s="26"/>
      <c r="O184" s="26"/>
      <c r="P184" s="26"/>
      <c r="Q184" s="26"/>
      <c r="R184" s="26">
        <f t="shared" si="33"/>
        <v>0</v>
      </c>
      <c r="S184" s="26"/>
      <c r="T184" s="38"/>
      <c r="V184" t="s">
        <v>321</v>
      </c>
      <c r="W184">
        <v>0</v>
      </c>
    </row>
    <row r="185" spans="1:23" ht="18" customHeight="1">
      <c r="A185" s="9"/>
      <c r="B185" s="5">
        <v>1</v>
      </c>
      <c r="C185" s="2"/>
      <c r="D185" s="5">
        <v>0</v>
      </c>
      <c r="E185" s="11">
        <v>20126</v>
      </c>
      <c r="F185" s="10"/>
      <c r="G185" s="10">
        <v>20126</v>
      </c>
      <c r="H185" s="10"/>
      <c r="I185" s="10"/>
      <c r="J185" s="22"/>
      <c r="K185" s="23"/>
      <c r="L185" s="24"/>
      <c r="M185" s="30" t="s">
        <v>322</v>
      </c>
      <c r="N185" s="26">
        <f aca="true" t="shared" si="34" ref="N185:S185">SUM(N186:N190)</f>
        <v>1666.69</v>
      </c>
      <c r="O185" s="26">
        <f t="shared" si="34"/>
        <v>0</v>
      </c>
      <c r="P185" s="26">
        <f t="shared" si="34"/>
        <v>0</v>
      </c>
      <c r="Q185" s="26">
        <f t="shared" si="34"/>
        <v>0</v>
      </c>
      <c r="R185" s="26">
        <f t="shared" si="34"/>
        <v>1666.69</v>
      </c>
      <c r="S185" s="26">
        <f t="shared" si="34"/>
        <v>0</v>
      </c>
      <c r="T185" s="38"/>
      <c r="V185" t="s">
        <v>323</v>
      </c>
      <c r="W185">
        <v>1667</v>
      </c>
    </row>
    <row r="186" spans="1:23" ht="18" customHeight="1">
      <c r="A186" s="9"/>
      <c r="B186" s="5">
        <v>1</v>
      </c>
      <c r="C186" s="2"/>
      <c r="D186" s="5">
        <v>0</v>
      </c>
      <c r="E186" s="11">
        <v>2012601</v>
      </c>
      <c r="F186" s="10">
        <v>201</v>
      </c>
      <c r="G186" s="10">
        <v>20126</v>
      </c>
      <c r="H186" s="10">
        <v>2012601</v>
      </c>
      <c r="I186" s="10"/>
      <c r="J186" s="22"/>
      <c r="K186" s="23"/>
      <c r="L186" s="24"/>
      <c r="M186" s="30" t="s">
        <v>131</v>
      </c>
      <c r="N186" s="26">
        <v>953.47</v>
      </c>
      <c r="O186" s="26"/>
      <c r="P186" s="26"/>
      <c r="Q186" s="26"/>
      <c r="R186" s="26">
        <f>SUM(N186:Q186)</f>
        <v>953.47</v>
      </c>
      <c r="S186" s="26"/>
      <c r="T186" s="38"/>
      <c r="V186" t="s">
        <v>98</v>
      </c>
      <c r="W186">
        <v>954</v>
      </c>
    </row>
    <row r="187" spans="1:23" ht="18" customHeight="1">
      <c r="A187" s="9"/>
      <c r="B187" s="5">
        <v>1</v>
      </c>
      <c r="C187" s="2"/>
      <c r="D187" s="5">
        <v>0</v>
      </c>
      <c r="E187" s="11">
        <v>2012602</v>
      </c>
      <c r="F187" s="10">
        <v>201</v>
      </c>
      <c r="G187" s="10">
        <v>20126</v>
      </c>
      <c r="H187" s="10">
        <v>2012602</v>
      </c>
      <c r="I187" s="10"/>
      <c r="J187" s="22"/>
      <c r="K187" s="23"/>
      <c r="L187" s="24"/>
      <c r="M187" s="30" t="s">
        <v>132</v>
      </c>
      <c r="N187" s="26"/>
      <c r="O187" s="26"/>
      <c r="P187" s="26"/>
      <c r="Q187" s="26"/>
      <c r="R187" s="26">
        <f>SUM(N187:Q187)</f>
        <v>0</v>
      </c>
      <c r="S187" s="26"/>
      <c r="T187" s="38"/>
      <c r="V187" t="s">
        <v>100</v>
      </c>
      <c r="W187">
        <v>0</v>
      </c>
    </row>
    <row r="188" spans="1:23" ht="18" customHeight="1">
      <c r="A188" s="9"/>
      <c r="B188" s="5"/>
      <c r="C188" s="2"/>
      <c r="D188" s="5"/>
      <c r="E188" s="11"/>
      <c r="F188" s="10"/>
      <c r="G188" s="10"/>
      <c r="H188" s="10"/>
      <c r="I188" s="10"/>
      <c r="J188" s="22"/>
      <c r="K188" s="23"/>
      <c r="L188" s="24"/>
      <c r="M188" s="30" t="s">
        <v>133</v>
      </c>
      <c r="N188" s="26"/>
      <c r="O188" s="26"/>
      <c r="P188" s="26"/>
      <c r="Q188" s="26"/>
      <c r="R188" s="26">
        <f>SUM(N188:Q188)</f>
        <v>0</v>
      </c>
      <c r="S188" s="26"/>
      <c r="T188" s="38"/>
      <c r="V188" t="s">
        <v>102</v>
      </c>
      <c r="W188">
        <v>0</v>
      </c>
    </row>
    <row r="189" spans="1:23" ht="18" customHeight="1">
      <c r="A189" s="9"/>
      <c r="B189" s="5">
        <v>1</v>
      </c>
      <c r="C189" s="2"/>
      <c r="D189" s="5">
        <v>0</v>
      </c>
      <c r="E189" s="11">
        <v>2012604</v>
      </c>
      <c r="F189" s="10">
        <v>201</v>
      </c>
      <c r="G189" s="10">
        <v>20126</v>
      </c>
      <c r="H189" s="10">
        <v>2012604</v>
      </c>
      <c r="I189" s="10"/>
      <c r="J189" s="22"/>
      <c r="K189" s="23"/>
      <c r="L189" s="24"/>
      <c r="M189" s="30" t="s">
        <v>324</v>
      </c>
      <c r="N189" s="26">
        <v>614.95</v>
      </c>
      <c r="O189" s="26"/>
      <c r="P189" s="26"/>
      <c r="Q189" s="26"/>
      <c r="R189" s="26">
        <f>SUM(N189:Q189)</f>
        <v>614.95</v>
      </c>
      <c r="S189" s="26"/>
      <c r="T189" s="38"/>
      <c r="V189" t="s">
        <v>325</v>
      </c>
      <c r="W189">
        <v>615</v>
      </c>
    </row>
    <row r="190" spans="1:23" ht="18" customHeight="1">
      <c r="A190" s="9"/>
      <c r="B190" s="5">
        <v>1</v>
      </c>
      <c r="C190" s="2"/>
      <c r="D190" s="5">
        <v>0</v>
      </c>
      <c r="E190" s="11">
        <v>2012699</v>
      </c>
      <c r="F190" s="10">
        <v>201</v>
      </c>
      <c r="G190" s="10">
        <v>20126</v>
      </c>
      <c r="H190" s="10">
        <v>2012699</v>
      </c>
      <c r="I190" s="10"/>
      <c r="J190" s="22"/>
      <c r="K190" s="23"/>
      <c r="L190" s="24"/>
      <c r="M190" s="30" t="s">
        <v>326</v>
      </c>
      <c r="N190" s="26">
        <v>98.27</v>
      </c>
      <c r="O190" s="26"/>
      <c r="P190" s="26"/>
      <c r="Q190" s="26"/>
      <c r="R190" s="26">
        <f>SUM(N190:Q190)</f>
        <v>98.27</v>
      </c>
      <c r="S190" s="26"/>
      <c r="T190" s="38"/>
      <c r="V190" t="s">
        <v>327</v>
      </c>
      <c r="W190">
        <v>98</v>
      </c>
    </row>
    <row r="191" spans="1:23" ht="18" customHeight="1">
      <c r="A191" s="9"/>
      <c r="B191" s="5"/>
      <c r="C191" s="2"/>
      <c r="D191" s="5"/>
      <c r="E191" s="11"/>
      <c r="F191" s="10"/>
      <c r="G191" s="10"/>
      <c r="H191" s="10"/>
      <c r="I191" s="10"/>
      <c r="J191" s="22"/>
      <c r="K191" s="23"/>
      <c r="L191" s="24"/>
      <c r="M191" s="39" t="s">
        <v>328</v>
      </c>
      <c r="N191" s="26">
        <f aca="true" t="shared" si="35" ref="N191:S191">SUM(N192:N197)</f>
        <v>3288.42</v>
      </c>
      <c r="O191" s="26">
        <f t="shared" si="35"/>
        <v>-75</v>
      </c>
      <c r="P191" s="26">
        <f t="shared" si="35"/>
        <v>0</v>
      </c>
      <c r="Q191" s="26">
        <f t="shared" si="35"/>
        <v>0</v>
      </c>
      <c r="R191" s="26">
        <f t="shared" si="35"/>
        <v>3213.42</v>
      </c>
      <c r="S191" s="26">
        <f t="shared" si="35"/>
        <v>0</v>
      </c>
      <c r="T191" s="38"/>
      <c r="V191" t="s">
        <v>329</v>
      </c>
      <c r="W191">
        <v>3288</v>
      </c>
    </row>
    <row r="192" spans="1:23" ht="18" customHeight="1">
      <c r="A192" s="9"/>
      <c r="B192" s="5"/>
      <c r="C192" s="2"/>
      <c r="D192" s="5"/>
      <c r="E192" s="11"/>
      <c r="F192" s="10"/>
      <c r="G192" s="10"/>
      <c r="H192" s="10"/>
      <c r="I192" s="10"/>
      <c r="J192" s="22"/>
      <c r="K192" s="23"/>
      <c r="L192" s="24"/>
      <c r="M192" s="39" t="s">
        <v>131</v>
      </c>
      <c r="N192" s="26">
        <v>2342.11</v>
      </c>
      <c r="O192" s="26"/>
      <c r="P192" s="26"/>
      <c r="Q192" s="26"/>
      <c r="R192" s="26">
        <f aca="true" t="shared" si="36" ref="R192:R197">SUM(N192:Q192)</f>
        <v>2342.11</v>
      </c>
      <c r="S192" s="26"/>
      <c r="T192" s="38"/>
      <c r="V192" t="s">
        <v>98</v>
      </c>
      <c r="W192">
        <v>2342</v>
      </c>
    </row>
    <row r="193" spans="1:23" ht="18" customHeight="1">
      <c r="A193" s="9"/>
      <c r="B193" s="5"/>
      <c r="C193" s="2"/>
      <c r="D193" s="5"/>
      <c r="E193" s="11"/>
      <c r="F193" s="10"/>
      <c r="G193" s="10"/>
      <c r="H193" s="10"/>
      <c r="I193" s="10"/>
      <c r="J193" s="22"/>
      <c r="K193" s="23"/>
      <c r="L193" s="24"/>
      <c r="M193" s="39" t="s">
        <v>132</v>
      </c>
      <c r="N193" s="26">
        <v>946.31</v>
      </c>
      <c r="O193" s="26">
        <v>-75</v>
      </c>
      <c r="P193" s="26"/>
      <c r="Q193" s="26"/>
      <c r="R193" s="26">
        <f t="shared" si="36"/>
        <v>871.31</v>
      </c>
      <c r="S193" s="26"/>
      <c r="T193" s="38"/>
      <c r="V193" t="s">
        <v>100</v>
      </c>
      <c r="W193">
        <v>946</v>
      </c>
    </row>
    <row r="194" spans="1:23" ht="18" customHeight="1">
      <c r="A194" s="9"/>
      <c r="B194" s="5"/>
      <c r="C194" s="2"/>
      <c r="D194" s="5"/>
      <c r="E194" s="11"/>
      <c r="F194" s="10"/>
      <c r="G194" s="10"/>
      <c r="H194" s="10"/>
      <c r="I194" s="10"/>
      <c r="J194" s="22"/>
      <c r="K194" s="23"/>
      <c r="L194" s="24"/>
      <c r="M194" s="39" t="s">
        <v>133</v>
      </c>
      <c r="N194" s="26"/>
      <c r="O194" s="26"/>
      <c r="P194" s="26"/>
      <c r="Q194" s="26"/>
      <c r="R194" s="26">
        <f t="shared" si="36"/>
        <v>0</v>
      </c>
      <c r="S194" s="26"/>
      <c r="T194" s="38"/>
      <c r="V194" t="s">
        <v>102</v>
      </c>
      <c r="W194">
        <v>0</v>
      </c>
    </row>
    <row r="195" spans="1:23" ht="18" customHeight="1">
      <c r="A195" s="9"/>
      <c r="B195" s="5"/>
      <c r="C195" s="2"/>
      <c r="D195" s="5"/>
      <c r="E195" s="11"/>
      <c r="F195" s="10"/>
      <c r="G195" s="10"/>
      <c r="H195" s="10"/>
      <c r="I195" s="10"/>
      <c r="J195" s="22"/>
      <c r="K195" s="23"/>
      <c r="L195" s="24"/>
      <c r="M195" s="39" t="s">
        <v>330</v>
      </c>
      <c r="N195" s="26"/>
      <c r="O195" s="26"/>
      <c r="P195" s="26"/>
      <c r="Q195" s="26"/>
      <c r="R195" s="26">
        <f t="shared" si="36"/>
        <v>0</v>
      </c>
      <c r="S195" s="26"/>
      <c r="T195" s="38"/>
      <c r="V195" t="s">
        <v>126</v>
      </c>
      <c r="W195">
        <v>0</v>
      </c>
    </row>
    <row r="196" spans="1:23" ht="18" customHeight="1">
      <c r="A196" s="9"/>
      <c r="B196" s="5"/>
      <c r="C196" s="2"/>
      <c r="D196" s="5"/>
      <c r="E196" s="11"/>
      <c r="F196" s="10"/>
      <c r="G196" s="10"/>
      <c r="H196" s="10"/>
      <c r="I196" s="10"/>
      <c r="J196" s="22"/>
      <c r="K196" s="23"/>
      <c r="L196" s="24"/>
      <c r="M196" s="39" t="s">
        <v>146</v>
      </c>
      <c r="N196" s="26"/>
      <c r="O196" s="26"/>
      <c r="P196" s="26"/>
      <c r="Q196" s="26"/>
      <c r="R196" s="26">
        <f t="shared" si="36"/>
        <v>0</v>
      </c>
      <c r="S196" s="26"/>
      <c r="T196" s="38"/>
      <c r="V196" t="s">
        <v>116</v>
      </c>
      <c r="W196">
        <v>0</v>
      </c>
    </row>
    <row r="197" spans="1:23" ht="18" customHeight="1">
      <c r="A197" s="9"/>
      <c r="B197" s="5"/>
      <c r="C197" s="2"/>
      <c r="D197" s="5"/>
      <c r="E197" s="11"/>
      <c r="F197" s="10"/>
      <c r="G197" s="10"/>
      <c r="H197" s="10"/>
      <c r="I197" s="10"/>
      <c r="J197" s="22"/>
      <c r="K197" s="23"/>
      <c r="L197" s="24"/>
      <c r="M197" s="39" t="s">
        <v>331</v>
      </c>
      <c r="N197" s="26"/>
      <c r="O197" s="26"/>
      <c r="P197" s="26"/>
      <c r="Q197" s="26"/>
      <c r="R197" s="26">
        <f t="shared" si="36"/>
        <v>0</v>
      </c>
      <c r="S197" s="26"/>
      <c r="T197" s="38"/>
      <c r="V197" t="s">
        <v>332</v>
      </c>
      <c r="W197">
        <v>0</v>
      </c>
    </row>
    <row r="198" spans="1:23" ht="18" customHeight="1">
      <c r="A198" s="9"/>
      <c r="B198" s="5"/>
      <c r="C198" s="2"/>
      <c r="D198" s="5"/>
      <c r="E198" s="11"/>
      <c r="F198" s="10"/>
      <c r="G198" s="10"/>
      <c r="H198" s="10"/>
      <c r="I198" s="10"/>
      <c r="J198" s="22"/>
      <c r="K198" s="23"/>
      <c r="L198" s="24"/>
      <c r="M198" s="30" t="s">
        <v>333</v>
      </c>
      <c r="N198" s="26">
        <f aca="true" t="shared" si="37" ref="N198:S198">SUM(N199:N205)</f>
        <v>11588.82</v>
      </c>
      <c r="O198" s="26">
        <f t="shared" si="37"/>
        <v>0</v>
      </c>
      <c r="P198" s="26">
        <f t="shared" si="37"/>
        <v>0</v>
      </c>
      <c r="Q198" s="26">
        <f t="shared" si="37"/>
        <v>0</v>
      </c>
      <c r="R198" s="26">
        <f t="shared" si="37"/>
        <v>11588.82</v>
      </c>
      <c r="S198" s="26">
        <f t="shared" si="37"/>
        <v>0</v>
      </c>
      <c r="T198" s="38"/>
      <c r="V198" t="s">
        <v>334</v>
      </c>
      <c r="W198">
        <v>11589</v>
      </c>
    </row>
    <row r="199" spans="1:23" ht="18" customHeight="1">
      <c r="A199" s="9"/>
      <c r="B199" s="5"/>
      <c r="C199" s="2"/>
      <c r="D199" s="5"/>
      <c r="E199" s="11"/>
      <c r="F199" s="10"/>
      <c r="G199" s="10"/>
      <c r="H199" s="10"/>
      <c r="I199" s="10"/>
      <c r="J199" s="22"/>
      <c r="K199" s="23"/>
      <c r="L199" s="24"/>
      <c r="M199" s="30" t="s">
        <v>131</v>
      </c>
      <c r="N199" s="26">
        <v>4235.08</v>
      </c>
      <c r="O199" s="26"/>
      <c r="P199" s="26"/>
      <c r="Q199" s="26"/>
      <c r="R199" s="26">
        <f aca="true" t="shared" si="38" ref="R199:R205">SUM(N199:Q199)</f>
        <v>4235.08</v>
      </c>
      <c r="S199" s="26"/>
      <c r="T199" s="38"/>
      <c r="V199" t="s">
        <v>98</v>
      </c>
      <c r="W199">
        <v>4235</v>
      </c>
    </row>
    <row r="200" spans="1:23" ht="18" customHeight="1">
      <c r="A200" s="9"/>
      <c r="B200" s="5"/>
      <c r="C200" s="2"/>
      <c r="D200" s="5"/>
      <c r="E200" s="11"/>
      <c r="F200" s="10"/>
      <c r="G200" s="10"/>
      <c r="H200" s="10"/>
      <c r="I200" s="10"/>
      <c r="J200" s="22"/>
      <c r="K200" s="23"/>
      <c r="L200" s="24"/>
      <c r="M200" s="30" t="s">
        <v>132</v>
      </c>
      <c r="N200" s="26">
        <v>6906.66</v>
      </c>
      <c r="O200" s="26"/>
      <c r="P200" s="26"/>
      <c r="Q200" s="26"/>
      <c r="R200" s="26">
        <f t="shared" si="38"/>
        <v>6906.66</v>
      </c>
      <c r="S200" s="26"/>
      <c r="T200" s="38"/>
      <c r="V200" t="s">
        <v>100</v>
      </c>
      <c r="W200">
        <v>6907</v>
      </c>
    </row>
    <row r="201" spans="1:23" ht="18" customHeight="1">
      <c r="A201" s="9"/>
      <c r="B201" s="5"/>
      <c r="C201" s="2"/>
      <c r="D201" s="5"/>
      <c r="E201" s="11"/>
      <c r="F201" s="10"/>
      <c r="G201" s="10"/>
      <c r="H201" s="10"/>
      <c r="I201" s="10"/>
      <c r="J201" s="22"/>
      <c r="K201" s="23"/>
      <c r="L201" s="24"/>
      <c r="M201" s="30" t="s">
        <v>133</v>
      </c>
      <c r="N201" s="26"/>
      <c r="O201" s="26"/>
      <c r="P201" s="26"/>
      <c r="Q201" s="26"/>
      <c r="R201" s="26">
        <f t="shared" si="38"/>
        <v>0</v>
      </c>
      <c r="S201" s="26"/>
      <c r="T201" s="38"/>
      <c r="V201" t="s">
        <v>102</v>
      </c>
      <c r="W201">
        <v>0</v>
      </c>
    </row>
    <row r="202" spans="1:23" ht="18" customHeight="1">
      <c r="A202" s="9"/>
      <c r="B202" s="5"/>
      <c r="C202" s="2"/>
      <c r="D202" s="5"/>
      <c r="E202" s="11"/>
      <c r="F202" s="10"/>
      <c r="G202" s="10"/>
      <c r="H202" s="10"/>
      <c r="I202" s="10"/>
      <c r="J202" s="22"/>
      <c r="K202" s="23"/>
      <c r="L202" s="24"/>
      <c r="M202" s="39" t="s">
        <v>335</v>
      </c>
      <c r="N202" s="26"/>
      <c r="O202" s="26"/>
      <c r="P202" s="26"/>
      <c r="Q202" s="26"/>
      <c r="R202" s="26">
        <f t="shared" si="38"/>
        <v>0</v>
      </c>
      <c r="S202" s="26"/>
      <c r="T202" s="38"/>
      <c r="V202" t="s">
        <v>336</v>
      </c>
      <c r="W202">
        <v>0</v>
      </c>
    </row>
    <row r="203" spans="1:23" ht="18" customHeight="1">
      <c r="A203" s="9"/>
      <c r="B203" s="5"/>
      <c r="C203" s="2"/>
      <c r="D203" s="5"/>
      <c r="E203" s="11"/>
      <c r="F203" s="10"/>
      <c r="G203" s="10"/>
      <c r="H203" s="10"/>
      <c r="I203" s="10"/>
      <c r="J203" s="22"/>
      <c r="K203" s="23"/>
      <c r="L203" s="24"/>
      <c r="M203" s="39" t="s">
        <v>337</v>
      </c>
      <c r="N203" s="26">
        <v>72.08</v>
      </c>
      <c r="O203" s="26"/>
      <c r="P203" s="26"/>
      <c r="Q203" s="26"/>
      <c r="R203" s="26">
        <f t="shared" si="38"/>
        <v>72.08</v>
      </c>
      <c r="S203" s="26"/>
      <c r="T203" s="38"/>
      <c r="V203" t="s">
        <v>338</v>
      </c>
      <c r="W203">
        <v>72</v>
      </c>
    </row>
    <row r="204" spans="1:23" ht="18" customHeight="1">
      <c r="A204" s="9"/>
      <c r="B204" s="5"/>
      <c r="C204" s="2"/>
      <c r="D204" s="5"/>
      <c r="E204" s="11"/>
      <c r="F204" s="10"/>
      <c r="G204" s="10"/>
      <c r="H204" s="10"/>
      <c r="I204" s="10"/>
      <c r="J204" s="22"/>
      <c r="K204" s="23"/>
      <c r="L204" s="24"/>
      <c r="M204" s="30" t="s">
        <v>146</v>
      </c>
      <c r="N204" s="26">
        <v>282.87</v>
      </c>
      <c r="O204" s="26"/>
      <c r="P204" s="26"/>
      <c r="Q204" s="26"/>
      <c r="R204" s="26">
        <f t="shared" si="38"/>
        <v>282.87</v>
      </c>
      <c r="S204" s="26"/>
      <c r="T204" s="38"/>
      <c r="V204" t="s">
        <v>116</v>
      </c>
      <c r="W204">
        <v>283</v>
      </c>
    </row>
    <row r="205" spans="1:23" ht="18" customHeight="1">
      <c r="A205" s="9"/>
      <c r="B205" s="5"/>
      <c r="C205" s="2"/>
      <c r="D205" s="5"/>
      <c r="E205" s="11"/>
      <c r="F205" s="10"/>
      <c r="G205" s="10"/>
      <c r="H205" s="10"/>
      <c r="I205" s="10"/>
      <c r="J205" s="22"/>
      <c r="K205" s="23"/>
      <c r="L205" s="41"/>
      <c r="M205" s="30" t="s">
        <v>339</v>
      </c>
      <c r="N205" s="26">
        <v>92.13</v>
      </c>
      <c r="O205" s="26"/>
      <c r="P205" s="26"/>
      <c r="Q205" s="26"/>
      <c r="R205" s="26">
        <f t="shared" si="38"/>
        <v>92.13</v>
      </c>
      <c r="S205" s="26"/>
      <c r="T205" s="38"/>
      <c r="V205" t="s">
        <v>340</v>
      </c>
      <c r="W205">
        <v>92</v>
      </c>
    </row>
    <row r="206" spans="1:23" ht="18" customHeight="1">
      <c r="A206" s="9"/>
      <c r="B206" s="5"/>
      <c r="C206" s="2"/>
      <c r="D206" s="5"/>
      <c r="E206" s="11"/>
      <c r="F206" s="10"/>
      <c r="G206" s="10"/>
      <c r="H206" s="10"/>
      <c r="I206" s="10"/>
      <c r="J206" s="22"/>
      <c r="K206" s="42"/>
      <c r="L206" s="24"/>
      <c r="M206" s="43" t="s">
        <v>341</v>
      </c>
      <c r="N206" s="26">
        <f aca="true" t="shared" si="39" ref="N206:S206">SUM(N207:N212)</f>
        <v>4230.31</v>
      </c>
      <c r="O206" s="26">
        <f t="shared" si="39"/>
        <v>0</v>
      </c>
      <c r="P206" s="26">
        <f t="shared" si="39"/>
        <v>0</v>
      </c>
      <c r="Q206" s="26">
        <f t="shared" si="39"/>
        <v>0</v>
      </c>
      <c r="R206" s="26">
        <f t="shared" si="39"/>
        <v>4230.31</v>
      </c>
      <c r="S206" s="26">
        <f t="shared" si="39"/>
        <v>0</v>
      </c>
      <c r="T206" s="38"/>
      <c r="V206" t="s">
        <v>342</v>
      </c>
      <c r="W206">
        <v>4230</v>
      </c>
    </row>
    <row r="207" spans="1:23" ht="18" customHeight="1">
      <c r="A207" s="9"/>
      <c r="B207" s="5">
        <v>1</v>
      </c>
      <c r="C207" s="2"/>
      <c r="D207" s="5">
        <v>0</v>
      </c>
      <c r="E207" s="11">
        <v>20129</v>
      </c>
      <c r="F207" s="10"/>
      <c r="G207" s="10">
        <v>20129</v>
      </c>
      <c r="H207" s="10"/>
      <c r="I207" s="10"/>
      <c r="J207" s="22"/>
      <c r="K207" s="42"/>
      <c r="L207" s="24"/>
      <c r="M207" s="43" t="s">
        <v>131</v>
      </c>
      <c r="N207" s="26">
        <v>2897.32</v>
      </c>
      <c r="O207" s="26"/>
      <c r="P207" s="26"/>
      <c r="Q207" s="26"/>
      <c r="R207" s="26">
        <f aca="true" t="shared" si="40" ref="R207:R212">SUM(N207:Q207)</f>
        <v>2897.32</v>
      </c>
      <c r="S207" s="26"/>
      <c r="T207" s="38"/>
      <c r="V207" t="s">
        <v>98</v>
      </c>
      <c r="W207">
        <v>2897</v>
      </c>
    </row>
    <row r="208" spans="1:23" ht="18" customHeight="1">
      <c r="A208" s="9"/>
      <c r="B208" s="5">
        <v>1</v>
      </c>
      <c r="C208" s="2"/>
      <c r="D208" s="5">
        <v>0</v>
      </c>
      <c r="E208" s="11">
        <v>2012901</v>
      </c>
      <c r="F208" s="10">
        <v>201</v>
      </c>
      <c r="G208" s="10">
        <v>20129</v>
      </c>
      <c r="H208" s="10">
        <v>2012901</v>
      </c>
      <c r="I208" s="10"/>
      <c r="J208" s="22"/>
      <c r="K208" s="42"/>
      <c r="L208" s="24"/>
      <c r="M208" s="43" t="s">
        <v>132</v>
      </c>
      <c r="N208" s="26">
        <v>1214.22</v>
      </c>
      <c r="O208" s="26"/>
      <c r="P208" s="26"/>
      <c r="Q208" s="26"/>
      <c r="R208" s="26">
        <f t="shared" si="40"/>
        <v>1214.22</v>
      </c>
      <c r="S208" s="26"/>
      <c r="T208" s="38"/>
      <c r="V208" t="s">
        <v>100</v>
      </c>
      <c r="W208">
        <v>1214</v>
      </c>
    </row>
    <row r="209" spans="1:23" ht="18" customHeight="1">
      <c r="A209" s="9"/>
      <c r="B209" s="5">
        <v>1</v>
      </c>
      <c r="C209" s="2"/>
      <c r="D209" s="5">
        <v>0</v>
      </c>
      <c r="E209" s="11">
        <v>2012902</v>
      </c>
      <c r="F209" s="10">
        <v>201</v>
      </c>
      <c r="G209" s="10">
        <v>20129</v>
      </c>
      <c r="H209" s="10">
        <v>2012902</v>
      </c>
      <c r="I209" s="10"/>
      <c r="J209" s="22"/>
      <c r="K209" s="42"/>
      <c r="L209" s="24"/>
      <c r="M209" s="43" t="s">
        <v>133</v>
      </c>
      <c r="N209" s="26"/>
      <c r="O209" s="26"/>
      <c r="P209" s="26"/>
      <c r="Q209" s="26"/>
      <c r="R209" s="26">
        <f t="shared" si="40"/>
        <v>0</v>
      </c>
      <c r="S209" s="26"/>
      <c r="T209" s="38"/>
      <c r="V209" t="s">
        <v>102</v>
      </c>
      <c r="W209">
        <v>0</v>
      </c>
    </row>
    <row r="210" spans="1:23" ht="18" customHeight="1">
      <c r="A210" s="9"/>
      <c r="B210" s="5">
        <v>1</v>
      </c>
      <c r="C210" s="2"/>
      <c r="D210" s="5">
        <v>0</v>
      </c>
      <c r="E210" s="11">
        <v>2012999</v>
      </c>
      <c r="F210" s="10">
        <v>201</v>
      </c>
      <c r="G210" s="10">
        <v>20129</v>
      </c>
      <c r="H210" s="10">
        <v>2012999</v>
      </c>
      <c r="I210" s="10"/>
      <c r="J210" s="22"/>
      <c r="K210" s="42"/>
      <c r="L210" s="24"/>
      <c r="M210" s="43" t="s">
        <v>343</v>
      </c>
      <c r="N210" s="26"/>
      <c r="O210" s="26"/>
      <c r="P210" s="26"/>
      <c r="Q210" s="26"/>
      <c r="R210" s="26">
        <f t="shared" si="40"/>
        <v>0</v>
      </c>
      <c r="S210" s="26"/>
      <c r="T210" s="38"/>
      <c r="V210" t="s">
        <v>344</v>
      </c>
      <c r="W210">
        <v>0</v>
      </c>
    </row>
    <row r="211" spans="1:23" ht="18" customHeight="1">
      <c r="A211" s="9"/>
      <c r="B211" s="5">
        <v>1</v>
      </c>
      <c r="C211" s="2"/>
      <c r="D211" s="5">
        <v>0</v>
      </c>
      <c r="E211" s="11">
        <v>20131</v>
      </c>
      <c r="F211" s="10"/>
      <c r="G211" s="10">
        <v>20131</v>
      </c>
      <c r="H211" s="10"/>
      <c r="I211" s="10"/>
      <c r="J211" s="44"/>
      <c r="K211" s="22"/>
      <c r="L211" s="24"/>
      <c r="M211" s="43" t="s">
        <v>146</v>
      </c>
      <c r="N211" s="26">
        <v>81.81</v>
      </c>
      <c r="O211" s="26"/>
      <c r="P211" s="26"/>
      <c r="Q211" s="26"/>
      <c r="R211" s="26">
        <f t="shared" si="40"/>
        <v>81.81</v>
      </c>
      <c r="S211" s="26"/>
      <c r="T211" s="38"/>
      <c r="V211" t="s">
        <v>116</v>
      </c>
      <c r="W211">
        <v>82</v>
      </c>
    </row>
    <row r="212" spans="1:23" ht="18" customHeight="1">
      <c r="A212" s="9"/>
      <c r="B212" s="5">
        <v>1</v>
      </c>
      <c r="C212" s="2"/>
      <c r="D212" s="5">
        <v>0</v>
      </c>
      <c r="E212" s="11">
        <v>2013101</v>
      </c>
      <c r="F212" s="10">
        <v>201</v>
      </c>
      <c r="G212" s="10">
        <v>20131</v>
      </c>
      <c r="H212" s="10">
        <v>2013101</v>
      </c>
      <c r="I212" s="10"/>
      <c r="J212" s="44"/>
      <c r="K212" s="22"/>
      <c r="L212" s="24"/>
      <c r="M212" s="43" t="s">
        <v>345</v>
      </c>
      <c r="N212" s="26">
        <v>36.96</v>
      </c>
      <c r="O212" s="26"/>
      <c r="P212" s="26"/>
      <c r="Q212" s="26"/>
      <c r="R212" s="26">
        <f t="shared" si="40"/>
        <v>36.96</v>
      </c>
      <c r="S212" s="26"/>
      <c r="T212" s="38"/>
      <c r="V212" t="s">
        <v>346</v>
      </c>
      <c r="W212">
        <v>37</v>
      </c>
    </row>
    <row r="213" spans="1:23" ht="18" customHeight="1">
      <c r="A213" s="9"/>
      <c r="B213" s="5">
        <v>1</v>
      </c>
      <c r="C213" s="2"/>
      <c r="D213" s="5">
        <v>0</v>
      </c>
      <c r="E213" s="11">
        <v>2013102</v>
      </c>
      <c r="F213" s="10">
        <v>201</v>
      </c>
      <c r="G213" s="10">
        <v>20131</v>
      </c>
      <c r="H213" s="10">
        <v>2013102</v>
      </c>
      <c r="I213" s="10"/>
      <c r="J213" s="44"/>
      <c r="K213" s="22"/>
      <c r="L213" s="24"/>
      <c r="M213" s="43" t="s">
        <v>347</v>
      </c>
      <c r="N213" s="26">
        <f aca="true" t="shared" si="41" ref="N213:S213">SUM(N214:N218)</f>
        <v>6428.06</v>
      </c>
      <c r="O213" s="26">
        <f t="shared" si="41"/>
        <v>0</v>
      </c>
      <c r="P213" s="26">
        <f t="shared" si="41"/>
        <v>0</v>
      </c>
      <c r="Q213" s="26">
        <f t="shared" si="41"/>
        <v>0</v>
      </c>
      <c r="R213" s="26">
        <f t="shared" si="41"/>
        <v>6428.06</v>
      </c>
      <c r="S213" s="26">
        <f t="shared" si="41"/>
        <v>0</v>
      </c>
      <c r="T213" s="38"/>
      <c r="V213" t="s">
        <v>348</v>
      </c>
      <c r="W213">
        <v>6428</v>
      </c>
    </row>
    <row r="214" spans="1:23" ht="18" customHeight="1">
      <c r="A214" s="9"/>
      <c r="B214" s="5">
        <v>1</v>
      </c>
      <c r="C214" s="2"/>
      <c r="D214" s="5">
        <v>0</v>
      </c>
      <c r="E214" s="11">
        <v>2013103</v>
      </c>
      <c r="F214" s="10">
        <v>201</v>
      </c>
      <c r="G214" s="10">
        <v>20131</v>
      </c>
      <c r="H214" s="10">
        <v>2013103</v>
      </c>
      <c r="I214" s="10"/>
      <c r="J214" s="44"/>
      <c r="K214" s="22"/>
      <c r="L214" s="24"/>
      <c r="M214" s="43" t="s">
        <v>131</v>
      </c>
      <c r="N214" s="26">
        <v>1809.88</v>
      </c>
      <c r="O214" s="26"/>
      <c r="P214" s="26"/>
      <c r="Q214" s="26"/>
      <c r="R214" s="26">
        <f>SUM(N214:Q214)</f>
        <v>1809.88</v>
      </c>
      <c r="S214" s="26"/>
      <c r="T214" s="38"/>
      <c r="V214" t="s">
        <v>98</v>
      </c>
      <c r="W214">
        <v>1810</v>
      </c>
    </row>
    <row r="215" spans="1:23" ht="18" customHeight="1">
      <c r="A215" s="9"/>
      <c r="B215" s="5"/>
      <c r="C215" s="2"/>
      <c r="D215" s="5"/>
      <c r="E215" s="11"/>
      <c r="F215" s="10"/>
      <c r="G215" s="10"/>
      <c r="H215" s="10"/>
      <c r="I215" s="10"/>
      <c r="J215" s="44"/>
      <c r="K215" s="22"/>
      <c r="L215" s="24"/>
      <c r="M215" s="45" t="s">
        <v>132</v>
      </c>
      <c r="N215" s="26">
        <v>4618.18</v>
      </c>
      <c r="O215" s="26"/>
      <c r="P215" s="26"/>
      <c r="Q215" s="26"/>
      <c r="R215" s="26">
        <f>SUM(N215:Q215)</f>
        <v>4618.18</v>
      </c>
      <c r="S215" s="26"/>
      <c r="T215" s="38"/>
      <c r="V215" t="s">
        <v>100</v>
      </c>
      <c r="W215">
        <v>4618</v>
      </c>
    </row>
    <row r="216" spans="1:23" ht="18" customHeight="1">
      <c r="A216" s="9"/>
      <c r="B216" s="5"/>
      <c r="C216" s="2"/>
      <c r="D216" s="5"/>
      <c r="E216" s="11"/>
      <c r="F216" s="10"/>
      <c r="G216" s="10"/>
      <c r="H216" s="10"/>
      <c r="I216" s="10"/>
      <c r="J216" s="44"/>
      <c r="K216" s="22"/>
      <c r="L216" s="24"/>
      <c r="M216" s="45" t="s">
        <v>133</v>
      </c>
      <c r="N216" s="26"/>
      <c r="O216" s="26"/>
      <c r="P216" s="26"/>
      <c r="Q216" s="26"/>
      <c r="R216" s="26">
        <f>SUM(N216:Q216)</f>
        <v>0</v>
      </c>
      <c r="S216" s="26"/>
      <c r="T216" s="38"/>
      <c r="V216" t="s">
        <v>102</v>
      </c>
      <c r="W216">
        <v>0</v>
      </c>
    </row>
    <row r="217" spans="1:23" ht="18" customHeight="1">
      <c r="A217" s="9"/>
      <c r="B217" s="5"/>
      <c r="C217" s="2"/>
      <c r="D217" s="5"/>
      <c r="E217" s="11"/>
      <c r="F217" s="10"/>
      <c r="G217" s="10"/>
      <c r="H217" s="10"/>
      <c r="I217" s="10"/>
      <c r="J217" s="44"/>
      <c r="K217" s="22"/>
      <c r="L217" s="24"/>
      <c r="M217" s="45" t="s">
        <v>146</v>
      </c>
      <c r="N217" s="26"/>
      <c r="O217" s="26"/>
      <c r="P217" s="26"/>
      <c r="Q217" s="26"/>
      <c r="R217" s="26">
        <f>SUM(N217:Q217)</f>
        <v>0</v>
      </c>
      <c r="S217" s="26"/>
      <c r="T217" s="38"/>
      <c r="V217" t="s">
        <v>116</v>
      </c>
      <c r="W217">
        <v>0</v>
      </c>
    </row>
    <row r="218" spans="1:23" ht="18" customHeight="1">
      <c r="A218" s="9"/>
      <c r="B218" s="5">
        <v>1</v>
      </c>
      <c r="C218" s="2"/>
      <c r="D218" s="5">
        <v>0</v>
      </c>
      <c r="E218" s="11">
        <v>2013105</v>
      </c>
      <c r="F218" s="10">
        <v>201</v>
      </c>
      <c r="G218" s="10">
        <v>20131</v>
      </c>
      <c r="H218" s="10">
        <v>2013105</v>
      </c>
      <c r="I218" s="10"/>
      <c r="J218" s="44"/>
      <c r="K218" s="22"/>
      <c r="L218" s="24"/>
      <c r="M218" s="43" t="s">
        <v>349</v>
      </c>
      <c r="N218" s="26"/>
      <c r="O218" s="26"/>
      <c r="P218" s="26"/>
      <c r="Q218" s="26"/>
      <c r="R218" s="26">
        <f>SUM(N218:Q218)</f>
        <v>0</v>
      </c>
      <c r="S218" s="26"/>
      <c r="T218" s="38"/>
      <c r="V218" t="s">
        <v>350</v>
      </c>
      <c r="W218">
        <v>0</v>
      </c>
    </row>
    <row r="219" spans="1:23" ht="18" customHeight="1">
      <c r="A219" s="9"/>
      <c r="B219" s="5">
        <v>1</v>
      </c>
      <c r="C219" s="2"/>
      <c r="D219" s="5">
        <v>0</v>
      </c>
      <c r="E219" s="11">
        <v>2013150</v>
      </c>
      <c r="F219" s="10">
        <v>201</v>
      </c>
      <c r="G219" s="10">
        <v>20131</v>
      </c>
      <c r="H219" s="10">
        <v>2013150</v>
      </c>
      <c r="I219" s="10"/>
      <c r="J219" s="44"/>
      <c r="K219" s="22"/>
      <c r="L219" s="24"/>
      <c r="M219" s="43" t="s">
        <v>351</v>
      </c>
      <c r="N219" s="26">
        <f aca="true" t="shared" si="42" ref="N219:S219">SUM(N220:N224)</f>
        <v>6372.78</v>
      </c>
      <c r="O219" s="26">
        <f t="shared" si="42"/>
        <v>0</v>
      </c>
      <c r="P219" s="26">
        <f t="shared" si="42"/>
        <v>0</v>
      </c>
      <c r="Q219" s="26">
        <f t="shared" si="42"/>
        <v>0</v>
      </c>
      <c r="R219" s="26">
        <f t="shared" si="42"/>
        <v>6372.78</v>
      </c>
      <c r="S219" s="26">
        <f t="shared" si="42"/>
        <v>0</v>
      </c>
      <c r="T219" s="38"/>
      <c r="V219" t="s">
        <v>352</v>
      </c>
      <c r="W219">
        <v>6373</v>
      </c>
    </row>
    <row r="220" spans="1:23" ht="18" customHeight="1">
      <c r="A220" s="9"/>
      <c r="B220" s="5">
        <v>1</v>
      </c>
      <c r="C220" s="2"/>
      <c r="D220" s="5">
        <v>0</v>
      </c>
      <c r="E220" s="11">
        <v>2013199</v>
      </c>
      <c r="F220" s="10">
        <v>201</v>
      </c>
      <c r="G220" s="10">
        <v>20131</v>
      </c>
      <c r="H220" s="10">
        <v>2013199</v>
      </c>
      <c r="I220" s="10"/>
      <c r="J220" s="44"/>
      <c r="K220" s="22"/>
      <c r="L220" s="24"/>
      <c r="M220" s="43" t="s">
        <v>131</v>
      </c>
      <c r="N220" s="26">
        <v>1817.75</v>
      </c>
      <c r="O220" s="26"/>
      <c r="P220" s="26"/>
      <c r="Q220" s="26"/>
      <c r="R220" s="26">
        <f>SUM(N220:Q220)</f>
        <v>1817.75</v>
      </c>
      <c r="S220" s="26"/>
      <c r="T220" s="38"/>
      <c r="V220" t="s">
        <v>98</v>
      </c>
      <c r="W220">
        <v>1818</v>
      </c>
    </row>
    <row r="221" spans="1:23" ht="18" customHeight="1">
      <c r="A221" s="9"/>
      <c r="B221" s="5">
        <v>1</v>
      </c>
      <c r="C221" s="2"/>
      <c r="D221" s="5">
        <v>0</v>
      </c>
      <c r="E221" s="11">
        <v>20132</v>
      </c>
      <c r="F221" s="10"/>
      <c r="G221" s="10">
        <v>20132</v>
      </c>
      <c r="H221" s="10"/>
      <c r="I221" s="10"/>
      <c r="J221" s="44"/>
      <c r="K221" s="22"/>
      <c r="L221" s="24"/>
      <c r="M221" s="43" t="s">
        <v>132</v>
      </c>
      <c r="N221" s="26">
        <v>4555.03</v>
      </c>
      <c r="O221" s="26"/>
      <c r="P221" s="26"/>
      <c r="Q221" s="26"/>
      <c r="R221" s="26">
        <f>SUM(N221:Q221)</f>
        <v>4555.03</v>
      </c>
      <c r="S221" s="26"/>
      <c r="T221" s="38"/>
      <c r="V221" t="s">
        <v>100</v>
      </c>
      <c r="W221">
        <v>4555</v>
      </c>
    </row>
    <row r="222" spans="1:23" ht="18" customHeight="1">
      <c r="A222" s="9"/>
      <c r="B222" s="5"/>
      <c r="C222" s="2"/>
      <c r="D222" s="5"/>
      <c r="E222" s="11"/>
      <c r="F222" s="10"/>
      <c r="G222" s="10"/>
      <c r="H222" s="10"/>
      <c r="I222" s="10"/>
      <c r="J222" s="44"/>
      <c r="K222" s="22"/>
      <c r="L222" s="24"/>
      <c r="M222" s="43" t="s">
        <v>133</v>
      </c>
      <c r="N222" s="26"/>
      <c r="O222" s="26"/>
      <c r="P222" s="26"/>
      <c r="Q222" s="26"/>
      <c r="R222" s="26">
        <f>SUM(N222:Q222)</f>
        <v>0</v>
      </c>
      <c r="S222" s="26"/>
      <c r="T222" s="38"/>
      <c r="V222" t="s">
        <v>102</v>
      </c>
      <c r="W222">
        <v>0</v>
      </c>
    </row>
    <row r="223" spans="1:23" ht="18" customHeight="1">
      <c r="A223" s="9"/>
      <c r="B223" s="5">
        <v>1</v>
      </c>
      <c r="C223" s="2"/>
      <c r="D223" s="5">
        <v>0</v>
      </c>
      <c r="E223" s="11">
        <v>2013201</v>
      </c>
      <c r="F223" s="10">
        <v>201</v>
      </c>
      <c r="G223" s="10">
        <v>20132</v>
      </c>
      <c r="H223" s="10">
        <v>2013201</v>
      </c>
      <c r="I223" s="10"/>
      <c r="J223" s="44"/>
      <c r="K223" s="22"/>
      <c r="L223" s="24"/>
      <c r="M223" s="43" t="s">
        <v>146</v>
      </c>
      <c r="N223" s="26"/>
      <c r="O223" s="26"/>
      <c r="P223" s="26"/>
      <c r="Q223" s="26"/>
      <c r="R223" s="26">
        <f>SUM(N223:Q223)</f>
        <v>0</v>
      </c>
      <c r="S223" s="26"/>
      <c r="T223" s="38"/>
      <c r="V223" t="s">
        <v>116</v>
      </c>
      <c r="W223">
        <v>0</v>
      </c>
    </row>
    <row r="224" spans="1:23" ht="18" customHeight="1">
      <c r="A224" s="9"/>
      <c r="B224" s="5">
        <v>1</v>
      </c>
      <c r="C224" s="2"/>
      <c r="D224" s="5">
        <v>0</v>
      </c>
      <c r="E224" s="11">
        <v>2013299</v>
      </c>
      <c r="F224" s="10">
        <v>201</v>
      </c>
      <c r="G224" s="10">
        <v>20132</v>
      </c>
      <c r="H224" s="10">
        <v>2013299</v>
      </c>
      <c r="I224" s="10"/>
      <c r="J224" s="44"/>
      <c r="K224" s="22"/>
      <c r="L224" s="24"/>
      <c r="M224" s="43" t="s">
        <v>353</v>
      </c>
      <c r="N224" s="26"/>
      <c r="O224" s="26"/>
      <c r="P224" s="26"/>
      <c r="Q224" s="26"/>
      <c r="R224" s="26">
        <f>SUM(N224:Q224)</f>
        <v>0</v>
      </c>
      <c r="S224" s="26"/>
      <c r="T224" s="38"/>
      <c r="V224" t="s">
        <v>354</v>
      </c>
      <c r="W224">
        <v>0</v>
      </c>
    </row>
    <row r="225" spans="1:23" ht="18" customHeight="1">
      <c r="A225" s="9"/>
      <c r="B225" s="5"/>
      <c r="C225" s="2"/>
      <c r="D225" s="5"/>
      <c r="E225" s="11"/>
      <c r="F225" s="10"/>
      <c r="G225" s="10"/>
      <c r="H225" s="10"/>
      <c r="I225" s="10"/>
      <c r="J225" s="44"/>
      <c r="K225" s="22"/>
      <c r="L225" s="24"/>
      <c r="M225" s="45" t="s">
        <v>355</v>
      </c>
      <c r="N225" s="26">
        <f aca="true" t="shared" si="43" ref="N225:S225">SUM(N226:N230)</f>
        <v>1782.23</v>
      </c>
      <c r="O225" s="26">
        <f t="shared" si="43"/>
        <v>-22</v>
      </c>
      <c r="P225" s="26">
        <f t="shared" si="43"/>
        <v>0</v>
      </c>
      <c r="Q225" s="26">
        <f t="shared" si="43"/>
        <v>0</v>
      </c>
      <c r="R225" s="26">
        <f t="shared" si="43"/>
        <v>1760.23</v>
      </c>
      <c r="S225" s="26">
        <f t="shared" si="43"/>
        <v>0</v>
      </c>
      <c r="T225" s="38"/>
      <c r="V225" t="s">
        <v>356</v>
      </c>
      <c r="W225">
        <v>1782</v>
      </c>
    </row>
    <row r="226" spans="1:23" ht="18" customHeight="1">
      <c r="A226" s="9"/>
      <c r="B226" s="5"/>
      <c r="C226" s="2"/>
      <c r="D226" s="5"/>
      <c r="E226" s="11"/>
      <c r="F226" s="10"/>
      <c r="G226" s="10"/>
      <c r="H226" s="10"/>
      <c r="I226" s="10"/>
      <c r="J226" s="44"/>
      <c r="K226" s="22"/>
      <c r="L226" s="24"/>
      <c r="M226" s="45" t="s">
        <v>131</v>
      </c>
      <c r="N226" s="26">
        <v>807.91</v>
      </c>
      <c r="O226" s="26"/>
      <c r="P226" s="26"/>
      <c r="Q226" s="26"/>
      <c r="R226" s="26">
        <f>SUM(N226:Q226)</f>
        <v>807.91</v>
      </c>
      <c r="S226" s="26"/>
      <c r="T226" s="38"/>
      <c r="V226" t="s">
        <v>98</v>
      </c>
      <c r="W226">
        <v>808</v>
      </c>
    </row>
    <row r="227" spans="1:23" ht="18" customHeight="1">
      <c r="A227" s="9"/>
      <c r="B227" s="5"/>
      <c r="C227" s="2"/>
      <c r="D227" s="5"/>
      <c r="E227" s="11"/>
      <c r="F227" s="10"/>
      <c r="G227" s="10"/>
      <c r="H227" s="10"/>
      <c r="I227" s="10"/>
      <c r="J227" s="44"/>
      <c r="K227" s="22"/>
      <c r="L227" s="24"/>
      <c r="M227" s="45" t="s">
        <v>132</v>
      </c>
      <c r="N227" s="26">
        <v>878.99</v>
      </c>
      <c r="O227" s="26">
        <v>-22</v>
      </c>
      <c r="P227" s="26"/>
      <c r="Q227" s="26"/>
      <c r="R227" s="26">
        <f>SUM(N227:Q227)</f>
        <v>856.99</v>
      </c>
      <c r="S227" s="26"/>
      <c r="T227" s="38"/>
      <c r="V227" t="s">
        <v>100</v>
      </c>
      <c r="W227">
        <v>879</v>
      </c>
    </row>
    <row r="228" spans="1:23" ht="18" customHeight="1">
      <c r="A228" s="9"/>
      <c r="B228" s="5"/>
      <c r="C228" s="2"/>
      <c r="D228" s="5"/>
      <c r="E228" s="11"/>
      <c r="F228" s="10"/>
      <c r="G228" s="10"/>
      <c r="H228" s="10"/>
      <c r="I228" s="10"/>
      <c r="J228" s="44"/>
      <c r="K228" s="22"/>
      <c r="L228" s="24"/>
      <c r="M228" s="45" t="s">
        <v>133</v>
      </c>
      <c r="N228" s="26"/>
      <c r="O228" s="26"/>
      <c r="P228" s="26"/>
      <c r="Q228" s="26"/>
      <c r="R228" s="26">
        <f>SUM(N228:Q228)</f>
        <v>0</v>
      </c>
      <c r="S228" s="26"/>
      <c r="T228" s="38"/>
      <c r="V228" t="s">
        <v>102</v>
      </c>
      <c r="W228">
        <v>0</v>
      </c>
    </row>
    <row r="229" spans="1:23" ht="18" customHeight="1">
      <c r="A229" s="9"/>
      <c r="B229" s="5"/>
      <c r="C229" s="2"/>
      <c r="D229" s="5"/>
      <c r="E229" s="11"/>
      <c r="F229" s="10"/>
      <c r="G229" s="10"/>
      <c r="H229" s="10"/>
      <c r="I229" s="10"/>
      <c r="J229" s="44"/>
      <c r="K229" s="22"/>
      <c r="L229" s="24"/>
      <c r="M229" s="45" t="s">
        <v>146</v>
      </c>
      <c r="N229" s="26">
        <v>60.33</v>
      </c>
      <c r="O229" s="26"/>
      <c r="P229" s="26"/>
      <c r="Q229" s="26"/>
      <c r="R229" s="26">
        <f>SUM(N229:Q229)</f>
        <v>60.33</v>
      </c>
      <c r="S229" s="26"/>
      <c r="T229" s="38"/>
      <c r="V229" t="s">
        <v>116</v>
      </c>
      <c r="W229">
        <v>60</v>
      </c>
    </row>
    <row r="230" spans="1:23" ht="18" customHeight="1">
      <c r="A230" s="9"/>
      <c r="B230" s="5"/>
      <c r="C230" s="2"/>
      <c r="D230" s="5"/>
      <c r="E230" s="11"/>
      <c r="F230" s="10"/>
      <c r="G230" s="10"/>
      <c r="H230" s="10"/>
      <c r="I230" s="10"/>
      <c r="J230" s="44"/>
      <c r="K230" s="22"/>
      <c r="L230" s="24"/>
      <c r="M230" s="45" t="s">
        <v>357</v>
      </c>
      <c r="N230" s="26">
        <v>35</v>
      </c>
      <c r="O230" s="26"/>
      <c r="P230" s="26"/>
      <c r="Q230" s="26"/>
      <c r="R230" s="26">
        <f>SUM(N230:Q230)</f>
        <v>35</v>
      </c>
      <c r="S230" s="26"/>
      <c r="T230" s="38"/>
      <c r="V230" t="s">
        <v>358</v>
      </c>
      <c r="W230">
        <v>35</v>
      </c>
    </row>
    <row r="231" spans="1:23" ht="18" customHeight="1">
      <c r="A231" s="9"/>
      <c r="B231" s="5">
        <v>1</v>
      </c>
      <c r="C231" s="2"/>
      <c r="D231" s="5">
        <v>0</v>
      </c>
      <c r="E231" s="11">
        <v>20133</v>
      </c>
      <c r="F231" s="10"/>
      <c r="G231" s="10">
        <v>20133</v>
      </c>
      <c r="H231" s="10"/>
      <c r="I231" s="10"/>
      <c r="J231" s="44"/>
      <c r="K231" s="22"/>
      <c r="L231" s="24"/>
      <c r="M231" s="43" t="s">
        <v>359</v>
      </c>
      <c r="N231" s="26">
        <f aca="true" t="shared" si="44" ref="N231:S231">SUM(N232:N236)</f>
        <v>6645.81</v>
      </c>
      <c r="O231" s="26">
        <f t="shared" si="44"/>
        <v>-75.42</v>
      </c>
      <c r="P231" s="26">
        <f t="shared" si="44"/>
        <v>0</v>
      </c>
      <c r="Q231" s="26">
        <f t="shared" si="44"/>
        <v>0</v>
      </c>
      <c r="R231" s="26">
        <f t="shared" si="44"/>
        <v>6570.39</v>
      </c>
      <c r="S231" s="26">
        <f t="shared" si="44"/>
        <v>0</v>
      </c>
      <c r="T231" s="38"/>
      <c r="V231" t="s">
        <v>360</v>
      </c>
      <c r="W231">
        <v>6646</v>
      </c>
    </row>
    <row r="232" spans="1:23" ht="18" customHeight="1">
      <c r="A232" s="9"/>
      <c r="B232" s="5">
        <v>1</v>
      </c>
      <c r="C232" s="2"/>
      <c r="D232" s="5">
        <v>0</v>
      </c>
      <c r="E232" s="11">
        <v>2013301</v>
      </c>
      <c r="F232" s="10">
        <v>201</v>
      </c>
      <c r="G232" s="10">
        <v>20133</v>
      </c>
      <c r="H232" s="10">
        <v>2013301</v>
      </c>
      <c r="I232" s="10"/>
      <c r="J232" s="44"/>
      <c r="K232" s="22"/>
      <c r="L232" s="24"/>
      <c r="M232" s="43" t="s">
        <v>131</v>
      </c>
      <c r="N232" s="26">
        <v>3746.33</v>
      </c>
      <c r="O232" s="26"/>
      <c r="P232" s="26"/>
      <c r="Q232" s="26"/>
      <c r="R232" s="26">
        <f>SUM(N232:Q232)</f>
        <v>3746.33</v>
      </c>
      <c r="S232" s="26"/>
      <c r="T232" s="38"/>
      <c r="V232" t="s">
        <v>98</v>
      </c>
      <c r="W232">
        <v>3746</v>
      </c>
    </row>
    <row r="233" spans="1:23" ht="18" customHeight="1">
      <c r="A233" s="9"/>
      <c r="B233" s="5">
        <v>1</v>
      </c>
      <c r="C233" s="2"/>
      <c r="D233" s="5">
        <v>0</v>
      </c>
      <c r="E233" s="11">
        <v>2013302</v>
      </c>
      <c r="F233" s="10">
        <v>201</v>
      </c>
      <c r="G233" s="10">
        <v>20133</v>
      </c>
      <c r="H233" s="10">
        <v>2013302</v>
      </c>
      <c r="I233" s="10"/>
      <c r="J233" s="44"/>
      <c r="K233" s="22"/>
      <c r="L233" s="24"/>
      <c r="M233" s="43" t="s">
        <v>132</v>
      </c>
      <c r="N233" s="26">
        <v>1919.19</v>
      </c>
      <c r="O233" s="26">
        <v>-60.18</v>
      </c>
      <c r="P233" s="26"/>
      <c r="Q233" s="26"/>
      <c r="R233" s="26">
        <f>SUM(N233:Q233)</f>
        <v>1859.01</v>
      </c>
      <c r="S233" s="26"/>
      <c r="T233" s="38"/>
      <c r="V233" t="s">
        <v>100</v>
      </c>
      <c r="W233">
        <v>1919</v>
      </c>
    </row>
    <row r="234" spans="1:23" ht="18" customHeight="1">
      <c r="A234" s="9"/>
      <c r="B234" s="5"/>
      <c r="C234" s="2"/>
      <c r="D234" s="5"/>
      <c r="E234" s="11"/>
      <c r="F234" s="10"/>
      <c r="G234" s="10"/>
      <c r="H234" s="10"/>
      <c r="I234" s="10"/>
      <c r="J234" s="44"/>
      <c r="K234" s="22"/>
      <c r="L234" s="24"/>
      <c r="M234" s="43" t="s">
        <v>133</v>
      </c>
      <c r="N234" s="26"/>
      <c r="O234" s="26"/>
      <c r="P234" s="26"/>
      <c r="Q234" s="26"/>
      <c r="R234" s="26">
        <f>SUM(N234:Q234)</f>
        <v>0</v>
      </c>
      <c r="S234" s="26"/>
      <c r="T234" s="38"/>
      <c r="V234" t="s">
        <v>102</v>
      </c>
      <c r="W234">
        <v>0</v>
      </c>
    </row>
    <row r="235" spans="1:23" ht="18" customHeight="1">
      <c r="A235" s="9"/>
      <c r="B235" s="5"/>
      <c r="C235" s="2"/>
      <c r="D235" s="5"/>
      <c r="E235" s="11"/>
      <c r="F235" s="10"/>
      <c r="G235" s="10"/>
      <c r="H235" s="10"/>
      <c r="I235" s="10"/>
      <c r="J235" s="44"/>
      <c r="K235" s="22"/>
      <c r="L235" s="24"/>
      <c r="M235" s="43" t="s">
        <v>146</v>
      </c>
      <c r="N235" s="26">
        <v>477.74</v>
      </c>
      <c r="O235" s="26"/>
      <c r="P235" s="26"/>
      <c r="Q235" s="26"/>
      <c r="R235" s="26">
        <f>SUM(N235:Q235)</f>
        <v>477.74</v>
      </c>
      <c r="S235" s="26"/>
      <c r="T235" s="38"/>
      <c r="V235" t="s">
        <v>116</v>
      </c>
      <c r="W235">
        <v>478</v>
      </c>
    </row>
    <row r="236" spans="1:23" ht="18" customHeight="1">
      <c r="A236" s="9"/>
      <c r="B236" s="5">
        <v>1</v>
      </c>
      <c r="C236" s="2"/>
      <c r="D236" s="5">
        <v>0</v>
      </c>
      <c r="E236" s="11">
        <v>2013350</v>
      </c>
      <c r="F236" s="10">
        <v>201</v>
      </c>
      <c r="G236" s="10">
        <v>20133</v>
      </c>
      <c r="H236" s="10">
        <v>2013350</v>
      </c>
      <c r="I236" s="10"/>
      <c r="J236" s="44"/>
      <c r="K236" s="22"/>
      <c r="L236" s="24"/>
      <c r="M236" s="43" t="s">
        <v>360</v>
      </c>
      <c r="N236" s="26">
        <v>502.55</v>
      </c>
      <c r="O236" s="26">
        <v>-15.24</v>
      </c>
      <c r="P236" s="26"/>
      <c r="Q236" s="26"/>
      <c r="R236" s="26">
        <f>SUM(N236:Q236)</f>
        <v>487.31</v>
      </c>
      <c r="S236" s="26"/>
      <c r="T236" s="38"/>
      <c r="V236" t="s">
        <v>361</v>
      </c>
      <c r="W236">
        <v>503</v>
      </c>
    </row>
    <row r="237" spans="1:23" ht="18" customHeight="1">
      <c r="A237" s="9"/>
      <c r="B237" s="5"/>
      <c r="C237" s="2"/>
      <c r="D237" s="5"/>
      <c r="E237" s="11"/>
      <c r="F237" s="10"/>
      <c r="G237" s="10"/>
      <c r="H237" s="10"/>
      <c r="I237" s="10"/>
      <c r="J237" s="44"/>
      <c r="K237" s="22"/>
      <c r="L237" s="46"/>
      <c r="M237" s="45" t="s">
        <v>362</v>
      </c>
      <c r="N237" s="26">
        <f aca="true" t="shared" si="45" ref="N237:S237">SUM(N238:N239)</f>
        <v>37581.16</v>
      </c>
      <c r="O237" s="26">
        <f t="shared" si="45"/>
        <v>0</v>
      </c>
      <c r="P237" s="26">
        <f t="shared" si="45"/>
        <v>-30000</v>
      </c>
      <c r="Q237" s="26">
        <f t="shared" si="45"/>
        <v>0</v>
      </c>
      <c r="R237" s="26">
        <f t="shared" si="45"/>
        <v>7581.1600000000035</v>
      </c>
      <c r="S237" s="26">
        <f t="shared" si="45"/>
        <v>0</v>
      </c>
      <c r="T237" s="38"/>
      <c r="V237" t="s">
        <v>363</v>
      </c>
      <c r="W237">
        <v>37581</v>
      </c>
    </row>
    <row r="238" spans="1:23" ht="18" customHeight="1">
      <c r="A238" s="9"/>
      <c r="B238" s="5"/>
      <c r="C238" s="2"/>
      <c r="D238" s="5"/>
      <c r="E238" s="11"/>
      <c r="F238" s="10"/>
      <c r="G238" s="10"/>
      <c r="H238" s="10"/>
      <c r="I238" s="10"/>
      <c r="J238" s="44"/>
      <c r="K238" s="22"/>
      <c r="L238" s="46"/>
      <c r="M238" s="45" t="s">
        <v>364</v>
      </c>
      <c r="N238" s="26"/>
      <c r="O238" s="26"/>
      <c r="P238" s="26"/>
      <c r="Q238" s="26"/>
      <c r="R238" s="26">
        <f>SUM(N238:Q238)</f>
        <v>0</v>
      </c>
      <c r="S238" s="26"/>
      <c r="T238" s="38"/>
      <c r="V238" t="s">
        <v>365</v>
      </c>
      <c r="W238">
        <v>0</v>
      </c>
    </row>
    <row r="239" spans="1:23" ht="18" customHeight="1">
      <c r="A239" s="9"/>
      <c r="B239" s="5"/>
      <c r="C239" s="2"/>
      <c r="D239" s="5"/>
      <c r="E239" s="11"/>
      <c r="F239" s="10"/>
      <c r="G239" s="10"/>
      <c r="H239" s="10"/>
      <c r="I239" s="10"/>
      <c r="J239" s="44"/>
      <c r="K239" s="22"/>
      <c r="L239" s="46"/>
      <c r="M239" s="45" t="s">
        <v>366</v>
      </c>
      <c r="N239" s="26">
        <v>37581.16</v>
      </c>
      <c r="O239" s="26"/>
      <c r="P239" s="26">
        <v>-30000</v>
      </c>
      <c r="Q239" s="26"/>
      <c r="R239" s="26">
        <f>SUM(N239:Q239)</f>
        <v>7581.1600000000035</v>
      </c>
      <c r="S239" s="26"/>
      <c r="T239" s="38"/>
      <c r="V239" t="s">
        <v>367</v>
      </c>
      <c r="W239">
        <v>37581</v>
      </c>
    </row>
    <row r="240" spans="1:23" ht="18" customHeight="1">
      <c r="A240" s="9"/>
      <c r="B240" s="5">
        <v>1</v>
      </c>
      <c r="C240" s="2"/>
      <c r="D240" s="5">
        <v>0</v>
      </c>
      <c r="E240" s="11">
        <v>2013399</v>
      </c>
      <c r="F240" s="10">
        <v>201</v>
      </c>
      <c r="G240" s="10">
        <v>20133</v>
      </c>
      <c r="H240" s="10">
        <v>2013399</v>
      </c>
      <c r="I240" s="10"/>
      <c r="J240" s="44"/>
      <c r="K240" s="22"/>
      <c r="L240" s="46" t="s">
        <v>14</v>
      </c>
      <c r="M240" s="25" t="s">
        <v>368</v>
      </c>
      <c r="N240" s="26">
        <v>3568.28</v>
      </c>
      <c r="O240" s="26">
        <v>-383.91</v>
      </c>
      <c r="P240" s="26"/>
      <c r="Q240" s="26"/>
      <c r="R240" s="26">
        <f>SUM(N240:Q240)</f>
        <v>3184.3700000000003</v>
      </c>
      <c r="S240" s="26">
        <v>9218</v>
      </c>
      <c r="T240" s="36">
        <f>S240/R240*100-100</f>
        <v>189.4764113466714</v>
      </c>
      <c r="V240" t="s">
        <v>369</v>
      </c>
      <c r="W240">
        <v>3568</v>
      </c>
    </row>
    <row r="241" spans="1:23" ht="18" customHeight="1">
      <c r="A241" s="9"/>
      <c r="B241" s="5"/>
      <c r="C241" s="2"/>
      <c r="D241" s="5"/>
      <c r="E241" s="11"/>
      <c r="F241" s="10"/>
      <c r="G241" s="10"/>
      <c r="H241" s="10"/>
      <c r="I241" s="10"/>
      <c r="J241" s="44"/>
      <c r="K241" s="22"/>
      <c r="L241" s="24" t="s">
        <v>16</v>
      </c>
      <c r="M241" s="25" t="s">
        <v>370</v>
      </c>
      <c r="N241" s="26">
        <f>SUM(N242:N252)</f>
        <v>192973.62000000002</v>
      </c>
      <c r="O241" s="26">
        <f>SUM(O242:O252)</f>
        <v>-4337.89</v>
      </c>
      <c r="P241" s="26">
        <f>SUM(P242:P252)</f>
        <v>0</v>
      </c>
      <c r="Q241" s="26">
        <f>SUM(Q242:Q252)</f>
        <v>0</v>
      </c>
      <c r="R241" s="26">
        <f>SUM(R242:R252)</f>
        <v>188635.73</v>
      </c>
      <c r="S241" s="26">
        <v>194792.34</v>
      </c>
      <c r="T241" s="36">
        <f>S241/R241*100-100</f>
        <v>3.263756023315409</v>
      </c>
      <c r="V241" t="s">
        <v>371</v>
      </c>
      <c r="W241">
        <v>192974</v>
      </c>
    </row>
    <row r="242" spans="1:23" ht="18" customHeight="1">
      <c r="A242" s="9"/>
      <c r="B242" s="5"/>
      <c r="C242" s="2"/>
      <c r="D242" s="5"/>
      <c r="E242" s="11"/>
      <c r="F242" s="10"/>
      <c r="G242" s="10"/>
      <c r="H242" s="10"/>
      <c r="I242" s="10"/>
      <c r="J242" s="44"/>
      <c r="K242" s="22"/>
      <c r="L242" s="24"/>
      <c r="M242" s="25" t="s">
        <v>372</v>
      </c>
      <c r="N242" s="26">
        <v>12903.86</v>
      </c>
      <c r="O242" s="26"/>
      <c r="P242" s="26"/>
      <c r="Q242" s="26"/>
      <c r="R242" s="26">
        <f aca="true" t="shared" si="46" ref="R242:R252">SUM(N242:Q242)</f>
        <v>12903.86</v>
      </c>
      <c r="S242" s="26"/>
      <c r="T242" s="38"/>
      <c r="V242" t="s">
        <v>373</v>
      </c>
      <c r="W242">
        <v>12904</v>
      </c>
    </row>
    <row r="243" spans="1:23" ht="18" customHeight="1">
      <c r="A243" s="9"/>
      <c r="B243" s="5"/>
      <c r="C243" s="2"/>
      <c r="D243" s="5"/>
      <c r="E243" s="11"/>
      <c r="F243" s="10"/>
      <c r="G243" s="10"/>
      <c r="H243" s="10"/>
      <c r="I243" s="10"/>
      <c r="J243" s="44"/>
      <c r="K243" s="22"/>
      <c r="L243" s="24"/>
      <c r="M243" s="30" t="s">
        <v>374</v>
      </c>
      <c r="N243" s="26">
        <v>109750.22</v>
      </c>
      <c r="O243" s="26">
        <v>-3265.61</v>
      </c>
      <c r="P243" s="26"/>
      <c r="Q243" s="26"/>
      <c r="R243" s="26">
        <f t="shared" si="46"/>
        <v>106484.61</v>
      </c>
      <c r="S243" s="26"/>
      <c r="T243" s="38"/>
      <c r="V243" t="s">
        <v>375</v>
      </c>
      <c r="W243">
        <v>109750</v>
      </c>
    </row>
    <row r="244" spans="1:23" ht="18" customHeight="1">
      <c r="A244" s="9"/>
      <c r="B244" s="5"/>
      <c r="C244" s="2"/>
      <c r="D244" s="5"/>
      <c r="E244" s="11"/>
      <c r="F244" s="10"/>
      <c r="G244" s="10"/>
      <c r="H244" s="10"/>
      <c r="I244" s="10"/>
      <c r="J244" s="44"/>
      <c r="K244" s="22"/>
      <c r="L244" s="24"/>
      <c r="M244" s="39" t="s">
        <v>376</v>
      </c>
      <c r="N244" s="26">
        <v>12744.4</v>
      </c>
      <c r="O244" s="26"/>
      <c r="P244" s="26"/>
      <c r="Q244" s="26"/>
      <c r="R244" s="26">
        <f t="shared" si="46"/>
        <v>12744.4</v>
      </c>
      <c r="S244" s="26"/>
      <c r="T244" s="38"/>
      <c r="V244" t="s">
        <v>377</v>
      </c>
      <c r="W244">
        <v>12745</v>
      </c>
    </row>
    <row r="245" spans="1:23" ht="18" customHeight="1">
      <c r="A245" s="9"/>
      <c r="B245" s="5"/>
      <c r="C245" s="2"/>
      <c r="D245" s="5"/>
      <c r="E245" s="11"/>
      <c r="F245" s="10"/>
      <c r="G245" s="10"/>
      <c r="H245" s="10"/>
      <c r="I245" s="10"/>
      <c r="J245" s="44"/>
      <c r="K245" s="22"/>
      <c r="L245" s="24"/>
      <c r="M245" s="30" t="s">
        <v>378</v>
      </c>
      <c r="N245" s="26">
        <v>12454.66</v>
      </c>
      <c r="O245" s="26">
        <v>-363.9</v>
      </c>
      <c r="P245" s="26"/>
      <c r="Q245" s="26"/>
      <c r="R245" s="26">
        <f t="shared" si="46"/>
        <v>12090.76</v>
      </c>
      <c r="S245" s="26"/>
      <c r="T245" s="38"/>
      <c r="V245" t="s">
        <v>379</v>
      </c>
      <c r="W245">
        <v>12455</v>
      </c>
    </row>
    <row r="246" spans="1:23" ht="18" customHeight="1">
      <c r="A246" s="9"/>
      <c r="B246" s="5"/>
      <c r="C246" s="2"/>
      <c r="D246" s="5"/>
      <c r="E246" s="11"/>
      <c r="F246" s="10"/>
      <c r="G246" s="10"/>
      <c r="H246" s="10"/>
      <c r="I246" s="10"/>
      <c r="J246" s="44"/>
      <c r="K246" s="22"/>
      <c r="L246" s="24"/>
      <c r="M246" s="30" t="s">
        <v>380</v>
      </c>
      <c r="N246" s="26">
        <v>13562.29</v>
      </c>
      <c r="O246" s="26">
        <v>-640.03</v>
      </c>
      <c r="P246" s="26"/>
      <c r="Q246" s="26"/>
      <c r="R246" s="26">
        <f t="shared" si="46"/>
        <v>12922.26</v>
      </c>
      <c r="S246" s="26"/>
      <c r="T246" s="38"/>
      <c r="V246" t="s">
        <v>381</v>
      </c>
      <c r="W246">
        <v>13562</v>
      </c>
    </row>
    <row r="247" spans="1:23" ht="18" customHeight="1">
      <c r="A247" s="9"/>
      <c r="B247" s="5"/>
      <c r="C247" s="2"/>
      <c r="D247" s="5"/>
      <c r="E247" s="11"/>
      <c r="F247" s="10"/>
      <c r="G247" s="10"/>
      <c r="H247" s="10"/>
      <c r="I247" s="10"/>
      <c r="J247" s="44"/>
      <c r="K247" s="22"/>
      <c r="L247" s="24"/>
      <c r="M247" s="30" t="s">
        <v>382</v>
      </c>
      <c r="N247" s="26">
        <v>3203.92</v>
      </c>
      <c r="O247" s="26">
        <v>-68.35</v>
      </c>
      <c r="P247" s="26"/>
      <c r="Q247" s="26"/>
      <c r="R247" s="26">
        <f t="shared" si="46"/>
        <v>3135.57</v>
      </c>
      <c r="S247" s="26"/>
      <c r="T247" s="38"/>
      <c r="V247" t="s">
        <v>383</v>
      </c>
      <c r="W247">
        <v>3204</v>
      </c>
    </row>
    <row r="248" spans="1:23" ht="18" customHeight="1">
      <c r="A248" s="9"/>
      <c r="B248" s="5"/>
      <c r="C248" s="2"/>
      <c r="D248" s="5"/>
      <c r="E248" s="11"/>
      <c r="F248" s="10"/>
      <c r="G248" s="10"/>
      <c r="H248" s="10"/>
      <c r="I248" s="10"/>
      <c r="J248" s="44"/>
      <c r="K248" s="22"/>
      <c r="L248" s="24"/>
      <c r="M248" s="39" t="s">
        <v>384</v>
      </c>
      <c r="N248" s="26">
        <v>28354.27</v>
      </c>
      <c r="O248" s="26"/>
      <c r="P248" s="26"/>
      <c r="Q248" s="26"/>
      <c r="R248" s="26">
        <f t="shared" si="46"/>
        <v>28354.27</v>
      </c>
      <c r="S248" s="26"/>
      <c r="T248" s="38"/>
      <c r="V248" t="s">
        <v>385</v>
      </c>
      <c r="W248">
        <v>28354</v>
      </c>
    </row>
    <row r="249" spans="1:23" ht="18" customHeight="1">
      <c r="A249" s="9"/>
      <c r="B249" s="5"/>
      <c r="C249" s="2"/>
      <c r="D249" s="5"/>
      <c r="E249" s="11"/>
      <c r="F249" s="10"/>
      <c r="G249" s="10"/>
      <c r="H249" s="10"/>
      <c r="I249" s="10"/>
      <c r="J249" s="44"/>
      <c r="K249" s="22"/>
      <c r="L249" s="24"/>
      <c r="M249" s="39" t="s">
        <v>386</v>
      </c>
      <c r="N249" s="26"/>
      <c r="O249" s="26"/>
      <c r="P249" s="26"/>
      <c r="Q249" s="26"/>
      <c r="R249" s="26">
        <f t="shared" si="46"/>
        <v>0</v>
      </c>
      <c r="S249" s="26"/>
      <c r="T249" s="38"/>
      <c r="V249" t="s">
        <v>387</v>
      </c>
      <c r="W249">
        <v>0</v>
      </c>
    </row>
    <row r="250" spans="1:23" ht="18" customHeight="1">
      <c r="A250" s="9"/>
      <c r="B250" s="5"/>
      <c r="C250" s="2"/>
      <c r="D250" s="5"/>
      <c r="E250" s="11"/>
      <c r="F250" s="10"/>
      <c r="G250" s="10"/>
      <c r="H250" s="10"/>
      <c r="I250" s="10"/>
      <c r="J250" s="44"/>
      <c r="K250" s="22"/>
      <c r="L250" s="24"/>
      <c r="M250" s="39" t="s">
        <v>388</v>
      </c>
      <c r="N250" s="26"/>
      <c r="O250" s="26"/>
      <c r="P250" s="26"/>
      <c r="Q250" s="26"/>
      <c r="R250" s="26">
        <f t="shared" si="46"/>
        <v>0</v>
      </c>
      <c r="S250" s="26"/>
      <c r="T250" s="38"/>
      <c r="V250" t="s">
        <v>389</v>
      </c>
      <c r="W250">
        <v>0</v>
      </c>
    </row>
    <row r="251" spans="1:23" ht="18" customHeight="1">
      <c r="A251" s="9"/>
      <c r="B251" s="5"/>
      <c r="C251" s="2"/>
      <c r="D251" s="5"/>
      <c r="E251" s="11"/>
      <c r="F251" s="10"/>
      <c r="G251" s="10"/>
      <c r="H251" s="10"/>
      <c r="I251" s="10"/>
      <c r="J251" s="44"/>
      <c r="K251" s="22"/>
      <c r="L251" s="24"/>
      <c r="M251" s="39" t="s">
        <v>390</v>
      </c>
      <c r="N251" s="26"/>
      <c r="O251" s="26"/>
      <c r="P251" s="26"/>
      <c r="Q251" s="26"/>
      <c r="R251" s="26">
        <f t="shared" si="46"/>
        <v>0</v>
      </c>
      <c r="S251" s="26"/>
      <c r="T251" s="38"/>
      <c r="V251" t="s">
        <v>391</v>
      </c>
      <c r="W251">
        <v>0</v>
      </c>
    </row>
    <row r="252" spans="1:23" ht="18" customHeight="1">
      <c r="A252" s="9"/>
      <c r="B252" s="5"/>
      <c r="C252" s="2"/>
      <c r="D252" s="5"/>
      <c r="E252" s="11"/>
      <c r="F252" s="10"/>
      <c r="G252" s="10"/>
      <c r="H252" s="10"/>
      <c r="I252" s="10"/>
      <c r="J252" s="44"/>
      <c r="K252" s="22"/>
      <c r="L252" s="24"/>
      <c r="M252" s="39" t="s">
        <v>392</v>
      </c>
      <c r="N252" s="26"/>
      <c r="O252" s="26"/>
      <c r="P252" s="26"/>
      <c r="Q252" s="26"/>
      <c r="R252" s="26">
        <f t="shared" si="46"/>
        <v>0</v>
      </c>
      <c r="S252" s="26"/>
      <c r="T252" s="38"/>
      <c r="V252" t="s">
        <v>393</v>
      </c>
      <c r="W252">
        <v>0</v>
      </c>
    </row>
    <row r="253" spans="1:23" ht="18" customHeight="1">
      <c r="A253" s="9"/>
      <c r="B253" s="5"/>
      <c r="C253" s="2"/>
      <c r="D253" s="5"/>
      <c r="E253" s="11"/>
      <c r="F253" s="10"/>
      <c r="G253" s="10"/>
      <c r="H253" s="10"/>
      <c r="I253" s="10"/>
      <c r="J253" s="44"/>
      <c r="K253" s="22"/>
      <c r="L253" s="24" t="s">
        <v>19</v>
      </c>
      <c r="M253" s="25" t="s">
        <v>17</v>
      </c>
      <c r="N253" s="26">
        <f>N254+N259+N266+N273+N279+N281+N285+N290+N297</f>
        <v>348261.24</v>
      </c>
      <c r="O253" s="26">
        <f>O254+O259+O266+O273+O279+O281+O285+O290+O297</f>
        <v>-22094.07</v>
      </c>
      <c r="P253" s="26">
        <f>P254+P259+P266+P273+P279+P281+P285+P290+P297</f>
        <v>-40000</v>
      </c>
      <c r="Q253" s="26">
        <f>Q254+Q259+Q266+Q273+Q279+Q281+Q285+Q290+Q297</f>
        <v>0</v>
      </c>
      <c r="R253" s="26">
        <f>R254+R259+R266+R273+R279+R281+R285+R290+R297</f>
        <v>286167.17</v>
      </c>
      <c r="S253" s="26">
        <f>341666.68-2800</f>
        <v>338866.68</v>
      </c>
      <c r="T253" s="36">
        <f>S253/R253*100-100</f>
        <v>18.415637964340917</v>
      </c>
      <c r="V253" t="s">
        <v>394</v>
      </c>
      <c r="W253">
        <v>348261</v>
      </c>
    </row>
    <row r="254" spans="1:23" ht="18" customHeight="1">
      <c r="A254" s="9"/>
      <c r="B254" s="5"/>
      <c r="C254" s="2"/>
      <c r="D254" s="5"/>
      <c r="E254" s="11"/>
      <c r="F254" s="10"/>
      <c r="G254" s="10"/>
      <c r="H254" s="10"/>
      <c r="I254" s="10"/>
      <c r="J254" s="44"/>
      <c r="K254" s="22"/>
      <c r="L254" s="24"/>
      <c r="M254" s="25" t="s">
        <v>395</v>
      </c>
      <c r="N254" s="26">
        <f aca="true" t="shared" si="47" ref="N254:S254">SUM(N255:N258)</f>
        <v>10732.4</v>
      </c>
      <c r="O254" s="26">
        <f t="shared" si="47"/>
        <v>0</v>
      </c>
      <c r="P254" s="26">
        <f t="shared" si="47"/>
        <v>0</v>
      </c>
      <c r="Q254" s="26">
        <f t="shared" si="47"/>
        <v>0</v>
      </c>
      <c r="R254" s="26">
        <f t="shared" si="47"/>
        <v>10732.4</v>
      </c>
      <c r="S254" s="26">
        <f t="shared" si="47"/>
        <v>0</v>
      </c>
      <c r="T254" s="38"/>
      <c r="V254" t="s">
        <v>396</v>
      </c>
      <c r="W254">
        <v>10732</v>
      </c>
    </row>
    <row r="255" spans="1:23" ht="18" customHeight="1">
      <c r="A255" s="9"/>
      <c r="B255" s="5"/>
      <c r="C255" s="2"/>
      <c r="D255" s="5"/>
      <c r="E255" s="11"/>
      <c r="F255" s="10"/>
      <c r="G255" s="10"/>
      <c r="H255" s="10"/>
      <c r="I255" s="10"/>
      <c r="J255" s="44"/>
      <c r="K255" s="22"/>
      <c r="L255" s="24"/>
      <c r="M255" s="30" t="s">
        <v>131</v>
      </c>
      <c r="N255" s="26">
        <v>2031.75</v>
      </c>
      <c r="O255" s="26"/>
      <c r="P255" s="26"/>
      <c r="Q255" s="26"/>
      <c r="R255" s="26">
        <f>SUM(N255:Q255)</f>
        <v>2031.75</v>
      </c>
      <c r="S255" s="26"/>
      <c r="T255" s="38"/>
      <c r="V255" t="s">
        <v>98</v>
      </c>
      <c r="W255">
        <v>2032</v>
      </c>
    </row>
    <row r="256" spans="1:23" ht="18" customHeight="1">
      <c r="A256" s="9"/>
      <c r="B256" s="5">
        <v>1</v>
      </c>
      <c r="C256" s="2"/>
      <c r="D256" s="5">
        <v>0</v>
      </c>
      <c r="E256" s="11">
        <v>20136</v>
      </c>
      <c r="F256" s="10"/>
      <c r="G256" s="10">
        <v>20136</v>
      </c>
      <c r="H256" s="10"/>
      <c r="I256" s="10"/>
      <c r="J256" s="44"/>
      <c r="K256" s="22"/>
      <c r="L256" s="24"/>
      <c r="M256" s="30" t="s">
        <v>132</v>
      </c>
      <c r="N256" s="26"/>
      <c r="O256" s="26"/>
      <c r="P256" s="26"/>
      <c r="Q256" s="26"/>
      <c r="R256" s="26">
        <f>SUM(N256:Q256)</f>
        <v>0</v>
      </c>
      <c r="S256" s="26"/>
      <c r="T256" s="38"/>
      <c r="V256" t="s">
        <v>100</v>
      </c>
      <c r="W256">
        <v>0</v>
      </c>
    </row>
    <row r="257" spans="1:23" ht="18" customHeight="1">
      <c r="A257" s="9"/>
      <c r="B257" s="5"/>
      <c r="C257" s="2"/>
      <c r="D257" s="5"/>
      <c r="E257" s="11"/>
      <c r="F257" s="10"/>
      <c r="G257" s="10"/>
      <c r="H257" s="10"/>
      <c r="I257" s="10"/>
      <c r="J257" s="44"/>
      <c r="K257" s="22"/>
      <c r="L257" s="24"/>
      <c r="M257" s="30" t="s">
        <v>133</v>
      </c>
      <c r="N257" s="26"/>
      <c r="O257" s="26"/>
      <c r="P257" s="26"/>
      <c r="Q257" s="26"/>
      <c r="R257" s="26">
        <f>SUM(N257:Q257)</f>
        <v>0</v>
      </c>
      <c r="S257" s="26"/>
      <c r="T257" s="38"/>
      <c r="V257" t="s">
        <v>102</v>
      </c>
      <c r="W257">
        <v>0</v>
      </c>
    </row>
    <row r="258" spans="1:23" ht="18" customHeight="1">
      <c r="A258" s="9"/>
      <c r="B258" s="5"/>
      <c r="C258" s="2"/>
      <c r="D258" s="5"/>
      <c r="E258" s="11"/>
      <c r="F258" s="10"/>
      <c r="G258" s="10"/>
      <c r="H258" s="10"/>
      <c r="I258" s="10"/>
      <c r="J258" s="44"/>
      <c r="K258" s="22"/>
      <c r="L258" s="24"/>
      <c r="M258" s="30" t="s">
        <v>397</v>
      </c>
      <c r="N258" s="26">
        <v>8700.65</v>
      </c>
      <c r="O258" s="26"/>
      <c r="P258" s="26"/>
      <c r="Q258" s="26"/>
      <c r="R258" s="26">
        <f>SUM(N258:Q258)</f>
        <v>8700.65</v>
      </c>
      <c r="S258" s="26"/>
      <c r="T258" s="38"/>
      <c r="V258" t="s">
        <v>398</v>
      </c>
      <c r="W258">
        <v>8700</v>
      </c>
    </row>
    <row r="259" spans="1:23" ht="18" customHeight="1">
      <c r="A259" s="9"/>
      <c r="B259" s="5">
        <v>1</v>
      </c>
      <c r="C259" s="2"/>
      <c r="D259" s="5">
        <v>0</v>
      </c>
      <c r="E259" s="11">
        <v>2013601</v>
      </c>
      <c r="F259" s="10">
        <v>201</v>
      </c>
      <c r="G259" s="10">
        <v>20136</v>
      </c>
      <c r="H259" s="10">
        <v>2013601</v>
      </c>
      <c r="I259" s="10"/>
      <c r="J259" s="44"/>
      <c r="K259" s="22"/>
      <c r="L259" s="24"/>
      <c r="M259" s="30" t="s">
        <v>399</v>
      </c>
      <c r="N259" s="26">
        <f aca="true" t="shared" si="48" ref="N259:S259">SUM(N260:N265)</f>
        <v>130455.35</v>
      </c>
      <c r="O259" s="26">
        <f t="shared" si="48"/>
        <v>-13488.099999999999</v>
      </c>
      <c r="P259" s="26">
        <f t="shared" si="48"/>
        <v>0</v>
      </c>
      <c r="Q259" s="26">
        <f t="shared" si="48"/>
        <v>0</v>
      </c>
      <c r="R259" s="26">
        <f t="shared" si="48"/>
        <v>116967.25</v>
      </c>
      <c r="S259" s="26">
        <f t="shared" si="48"/>
        <v>0</v>
      </c>
      <c r="T259" s="38"/>
      <c r="V259" t="s">
        <v>400</v>
      </c>
      <c r="W259">
        <v>130455</v>
      </c>
    </row>
    <row r="260" spans="1:23" ht="18" customHeight="1">
      <c r="A260" s="9"/>
      <c r="B260" s="5">
        <v>1</v>
      </c>
      <c r="C260" s="2"/>
      <c r="D260" s="5">
        <v>0</v>
      </c>
      <c r="E260" s="11">
        <v>2013602</v>
      </c>
      <c r="F260" s="10">
        <v>201</v>
      </c>
      <c r="G260" s="10">
        <v>20136</v>
      </c>
      <c r="H260" s="10">
        <v>2013602</v>
      </c>
      <c r="I260" s="10"/>
      <c r="J260" s="44"/>
      <c r="K260" s="22"/>
      <c r="L260" s="24"/>
      <c r="M260" s="30" t="s">
        <v>401</v>
      </c>
      <c r="N260" s="26">
        <v>1755.65</v>
      </c>
      <c r="O260" s="26">
        <v>-107.09</v>
      </c>
      <c r="P260" s="26"/>
      <c r="Q260" s="26"/>
      <c r="R260" s="26">
        <f aca="true" t="shared" si="49" ref="R260:R265">SUM(N260:Q260)</f>
        <v>1648.5600000000002</v>
      </c>
      <c r="S260" s="26"/>
      <c r="T260" s="38"/>
      <c r="V260" t="s">
        <v>402</v>
      </c>
      <c r="W260">
        <v>1755</v>
      </c>
    </row>
    <row r="261" spans="1:23" ht="18" customHeight="1">
      <c r="A261" s="9"/>
      <c r="B261" s="5"/>
      <c r="C261" s="2"/>
      <c r="D261" s="5"/>
      <c r="E261" s="11"/>
      <c r="F261" s="10"/>
      <c r="G261" s="10"/>
      <c r="H261" s="10"/>
      <c r="I261" s="10"/>
      <c r="J261" s="44"/>
      <c r="K261" s="22"/>
      <c r="L261" s="24"/>
      <c r="M261" s="30" t="s">
        <v>403</v>
      </c>
      <c r="N261" s="26"/>
      <c r="O261" s="26"/>
      <c r="P261" s="26"/>
      <c r="Q261" s="26"/>
      <c r="R261" s="26">
        <f t="shared" si="49"/>
        <v>0</v>
      </c>
      <c r="S261" s="26"/>
      <c r="T261" s="38"/>
      <c r="V261" t="s">
        <v>404</v>
      </c>
      <c r="W261">
        <v>0</v>
      </c>
    </row>
    <row r="262" spans="1:23" ht="18" customHeight="1">
      <c r="A262" s="9"/>
      <c r="B262" s="5"/>
      <c r="C262" s="2"/>
      <c r="D262" s="5"/>
      <c r="E262" s="11"/>
      <c r="F262" s="10"/>
      <c r="G262" s="10"/>
      <c r="H262" s="10"/>
      <c r="I262" s="10"/>
      <c r="J262" s="44"/>
      <c r="K262" s="22"/>
      <c r="L262" s="24"/>
      <c r="M262" s="30" t="s">
        <v>405</v>
      </c>
      <c r="N262" s="26">
        <v>2802.85</v>
      </c>
      <c r="O262" s="26">
        <v>-1298.5</v>
      </c>
      <c r="P262" s="26"/>
      <c r="Q262" s="26"/>
      <c r="R262" s="26">
        <f t="shared" si="49"/>
        <v>1504.35</v>
      </c>
      <c r="S262" s="26"/>
      <c r="T262" s="38"/>
      <c r="V262" t="s">
        <v>406</v>
      </c>
      <c r="W262">
        <v>2803</v>
      </c>
    </row>
    <row r="263" spans="1:23" ht="18" customHeight="1">
      <c r="A263" s="9"/>
      <c r="B263" s="5"/>
      <c r="C263" s="2"/>
      <c r="D263" s="5"/>
      <c r="E263" s="11"/>
      <c r="F263" s="10"/>
      <c r="G263" s="10"/>
      <c r="H263" s="10"/>
      <c r="I263" s="10"/>
      <c r="J263" s="44"/>
      <c r="K263" s="22"/>
      <c r="L263" s="24"/>
      <c r="M263" s="30" t="s">
        <v>407</v>
      </c>
      <c r="N263" s="26">
        <v>24261.17</v>
      </c>
      <c r="O263" s="26">
        <v>-19.38</v>
      </c>
      <c r="P263" s="26"/>
      <c r="Q263" s="26"/>
      <c r="R263" s="26">
        <f t="shared" si="49"/>
        <v>24241.789999999997</v>
      </c>
      <c r="S263" s="26"/>
      <c r="T263" s="38"/>
      <c r="V263" t="s">
        <v>408</v>
      </c>
      <c r="W263">
        <v>24261</v>
      </c>
    </row>
    <row r="264" spans="1:23" ht="18" customHeight="1">
      <c r="A264" s="9"/>
      <c r="B264" s="5">
        <v>1</v>
      </c>
      <c r="C264" s="2"/>
      <c r="D264" s="5">
        <v>0</v>
      </c>
      <c r="E264" s="11">
        <v>2013699</v>
      </c>
      <c r="F264" s="10">
        <v>201</v>
      </c>
      <c r="G264" s="10">
        <v>20136</v>
      </c>
      <c r="H264" s="10">
        <v>2013699</v>
      </c>
      <c r="I264" s="10"/>
      <c r="J264" s="44"/>
      <c r="K264" s="22"/>
      <c r="L264" s="24"/>
      <c r="M264" s="30" t="s">
        <v>409</v>
      </c>
      <c r="N264" s="26">
        <v>90485.99</v>
      </c>
      <c r="O264" s="26">
        <v>-11224.88</v>
      </c>
      <c r="P264" s="26"/>
      <c r="Q264" s="26"/>
      <c r="R264" s="26">
        <f t="shared" si="49"/>
        <v>79261.11</v>
      </c>
      <c r="S264" s="26"/>
      <c r="T264" s="38"/>
      <c r="V264" t="s">
        <v>410</v>
      </c>
      <c r="W264">
        <v>90486</v>
      </c>
    </row>
    <row r="265" spans="1:23" ht="18" customHeight="1">
      <c r="A265" s="9"/>
      <c r="B265" s="5">
        <v>1</v>
      </c>
      <c r="C265" s="2"/>
      <c r="D265" s="5">
        <v>0</v>
      </c>
      <c r="E265" s="11">
        <v>203</v>
      </c>
      <c r="F265" s="10">
        <v>203</v>
      </c>
      <c r="G265" s="10"/>
      <c r="H265" s="10"/>
      <c r="I265" s="10"/>
      <c r="J265" s="22"/>
      <c r="K265" s="23"/>
      <c r="L265" s="24"/>
      <c r="M265" s="30" t="s">
        <v>411</v>
      </c>
      <c r="N265" s="26">
        <v>11149.69</v>
      </c>
      <c r="O265" s="26">
        <v>-838.25</v>
      </c>
      <c r="P265" s="26"/>
      <c r="Q265" s="26"/>
      <c r="R265" s="26">
        <f t="shared" si="49"/>
        <v>10311.44</v>
      </c>
      <c r="S265" s="26"/>
      <c r="T265" s="38"/>
      <c r="V265" t="s">
        <v>412</v>
      </c>
      <c r="W265">
        <v>11150</v>
      </c>
    </row>
    <row r="266" spans="1:23" ht="18" customHeight="1">
      <c r="A266" s="9"/>
      <c r="B266" s="5">
        <v>1</v>
      </c>
      <c r="C266" s="2"/>
      <c r="D266" s="5">
        <v>0</v>
      </c>
      <c r="E266" s="11">
        <v>204</v>
      </c>
      <c r="F266" s="10">
        <v>204</v>
      </c>
      <c r="G266" s="10"/>
      <c r="H266" s="10"/>
      <c r="I266" s="10"/>
      <c r="J266" s="22"/>
      <c r="K266" s="23"/>
      <c r="L266" s="24"/>
      <c r="M266" s="30" t="s">
        <v>413</v>
      </c>
      <c r="N266" s="26">
        <f aca="true" t="shared" si="50" ref="N266:S266">SUM(N267:N272)</f>
        <v>105883.93</v>
      </c>
      <c r="O266" s="26">
        <f t="shared" si="50"/>
        <v>-8566.550000000001</v>
      </c>
      <c r="P266" s="26">
        <f t="shared" si="50"/>
        <v>-20000</v>
      </c>
      <c r="Q266" s="26">
        <f t="shared" si="50"/>
        <v>0</v>
      </c>
      <c r="R266" s="26">
        <f t="shared" si="50"/>
        <v>77317.38</v>
      </c>
      <c r="S266" s="26">
        <f t="shared" si="50"/>
        <v>0</v>
      </c>
      <c r="T266" s="38"/>
      <c r="V266" t="s">
        <v>414</v>
      </c>
      <c r="W266">
        <v>105884</v>
      </c>
    </row>
    <row r="267" spans="1:23" ht="18" customHeight="1">
      <c r="A267" s="9"/>
      <c r="B267" s="5"/>
      <c r="C267" s="2"/>
      <c r="D267" s="5"/>
      <c r="E267" s="11"/>
      <c r="F267" s="10"/>
      <c r="G267" s="10"/>
      <c r="H267" s="10"/>
      <c r="I267" s="10"/>
      <c r="J267" s="22"/>
      <c r="K267" s="23"/>
      <c r="L267" s="24"/>
      <c r="M267" s="30" t="s">
        <v>415</v>
      </c>
      <c r="N267" s="26"/>
      <c r="O267" s="26"/>
      <c r="P267" s="26"/>
      <c r="Q267" s="26"/>
      <c r="R267" s="26">
        <f aca="true" t="shared" si="51" ref="R267:R272">SUM(N267:Q267)</f>
        <v>0</v>
      </c>
      <c r="S267" s="26"/>
      <c r="T267" s="38"/>
      <c r="V267" t="s">
        <v>416</v>
      </c>
      <c r="W267">
        <v>0</v>
      </c>
    </row>
    <row r="268" spans="1:23" ht="18" customHeight="1">
      <c r="A268" s="9"/>
      <c r="B268" s="5">
        <v>1</v>
      </c>
      <c r="C268" s="2"/>
      <c r="D268" s="5">
        <v>0</v>
      </c>
      <c r="E268" s="11">
        <v>20401</v>
      </c>
      <c r="F268" s="10"/>
      <c r="G268" s="10">
        <v>20401</v>
      </c>
      <c r="H268" s="10"/>
      <c r="I268" s="10"/>
      <c r="J268" s="22"/>
      <c r="K268" s="23"/>
      <c r="L268" s="24"/>
      <c r="M268" s="30" t="s">
        <v>417</v>
      </c>
      <c r="N268" s="26">
        <v>547.1</v>
      </c>
      <c r="O268" s="26"/>
      <c r="P268" s="26"/>
      <c r="Q268" s="26"/>
      <c r="R268" s="26">
        <f t="shared" si="51"/>
        <v>547.1</v>
      </c>
      <c r="S268" s="26"/>
      <c r="T268" s="38"/>
      <c r="V268" t="s">
        <v>418</v>
      </c>
      <c r="W268">
        <v>547</v>
      </c>
    </row>
    <row r="269" spans="1:23" ht="18" customHeight="1">
      <c r="A269" s="9"/>
      <c r="B269" s="5">
        <v>1</v>
      </c>
      <c r="C269" s="2"/>
      <c r="D269" s="5">
        <v>0</v>
      </c>
      <c r="E269" s="11">
        <v>20402</v>
      </c>
      <c r="F269" s="10"/>
      <c r="G269" s="10">
        <v>20402</v>
      </c>
      <c r="H269" s="10"/>
      <c r="I269" s="10"/>
      <c r="J269" s="22"/>
      <c r="K269" s="23"/>
      <c r="L269" s="24"/>
      <c r="M269" s="30" t="s">
        <v>419</v>
      </c>
      <c r="N269" s="26">
        <v>8347.77</v>
      </c>
      <c r="O269" s="26">
        <v>-141.75</v>
      </c>
      <c r="P269" s="26"/>
      <c r="Q269" s="26"/>
      <c r="R269" s="26">
        <f t="shared" si="51"/>
        <v>8206.02</v>
      </c>
      <c r="S269" s="26"/>
      <c r="T269" s="38"/>
      <c r="V269" t="s">
        <v>420</v>
      </c>
      <c r="W269">
        <v>8348</v>
      </c>
    </row>
    <row r="270" spans="1:23" ht="18" customHeight="1">
      <c r="A270" s="9"/>
      <c r="B270" s="5"/>
      <c r="C270" s="2"/>
      <c r="D270" s="5"/>
      <c r="E270" s="11"/>
      <c r="F270" s="10"/>
      <c r="G270" s="10"/>
      <c r="H270" s="10"/>
      <c r="I270" s="10"/>
      <c r="J270" s="22"/>
      <c r="K270" s="23"/>
      <c r="L270" s="24"/>
      <c r="M270" s="30" t="s">
        <v>421</v>
      </c>
      <c r="N270" s="26">
        <v>23322.33</v>
      </c>
      <c r="O270" s="26">
        <v>-2758.28</v>
      </c>
      <c r="P270" s="26"/>
      <c r="Q270" s="26"/>
      <c r="R270" s="26">
        <f t="shared" si="51"/>
        <v>20564.050000000003</v>
      </c>
      <c r="S270" s="26"/>
      <c r="T270" s="38"/>
      <c r="V270" t="s">
        <v>422</v>
      </c>
      <c r="W270">
        <v>23322</v>
      </c>
    </row>
    <row r="271" spans="1:23" ht="18" customHeight="1">
      <c r="A271" s="9"/>
      <c r="B271" s="5">
        <v>1</v>
      </c>
      <c r="C271" s="2"/>
      <c r="D271" s="5">
        <v>0</v>
      </c>
      <c r="E271" s="11">
        <v>20404</v>
      </c>
      <c r="F271" s="10"/>
      <c r="G271" s="10">
        <v>20404</v>
      </c>
      <c r="H271" s="10"/>
      <c r="I271" s="10"/>
      <c r="J271" s="22"/>
      <c r="K271" s="23"/>
      <c r="L271" s="24"/>
      <c r="M271" s="30" t="s">
        <v>423</v>
      </c>
      <c r="N271" s="26">
        <v>72999.89</v>
      </c>
      <c r="O271" s="26">
        <v>-5651.52</v>
      </c>
      <c r="P271" s="26">
        <v>-20000</v>
      </c>
      <c r="Q271" s="26"/>
      <c r="R271" s="26">
        <f t="shared" si="51"/>
        <v>47348.369999999995</v>
      </c>
      <c r="S271" s="26"/>
      <c r="T271" s="38"/>
      <c r="V271" t="s">
        <v>424</v>
      </c>
      <c r="W271">
        <v>73000</v>
      </c>
    </row>
    <row r="272" spans="1:23" ht="18" customHeight="1">
      <c r="A272" s="9"/>
      <c r="B272" s="5">
        <v>1</v>
      </c>
      <c r="C272" s="2"/>
      <c r="D272" s="5">
        <v>0</v>
      </c>
      <c r="E272" s="11">
        <v>20405</v>
      </c>
      <c r="F272" s="10"/>
      <c r="G272" s="10">
        <v>20405</v>
      </c>
      <c r="H272" s="10"/>
      <c r="I272" s="10"/>
      <c r="J272" s="22"/>
      <c r="K272" s="23"/>
      <c r="L272" s="24"/>
      <c r="M272" s="30" t="s">
        <v>425</v>
      </c>
      <c r="N272" s="26">
        <v>666.84</v>
      </c>
      <c r="O272" s="26">
        <v>-15</v>
      </c>
      <c r="P272" s="26"/>
      <c r="Q272" s="26"/>
      <c r="R272" s="26">
        <f t="shared" si="51"/>
        <v>651.84</v>
      </c>
      <c r="S272" s="26"/>
      <c r="T272" s="38"/>
      <c r="V272" t="s">
        <v>426</v>
      </c>
      <c r="W272">
        <v>667</v>
      </c>
    </row>
    <row r="273" spans="1:23" ht="18" customHeight="1">
      <c r="A273" s="9"/>
      <c r="B273" s="5"/>
      <c r="C273" s="2"/>
      <c r="D273" s="5"/>
      <c r="E273" s="11"/>
      <c r="F273" s="10"/>
      <c r="G273" s="10"/>
      <c r="H273" s="10"/>
      <c r="I273" s="10"/>
      <c r="J273" s="22"/>
      <c r="K273" s="23"/>
      <c r="L273" s="24"/>
      <c r="M273" s="30" t="s">
        <v>427</v>
      </c>
      <c r="N273" s="26">
        <f aca="true" t="shared" si="52" ref="N273:S273">SUM(N274:N278)</f>
        <v>1273.28</v>
      </c>
      <c r="O273" s="26">
        <f t="shared" si="52"/>
        <v>0</v>
      </c>
      <c r="P273" s="26">
        <f t="shared" si="52"/>
        <v>0</v>
      </c>
      <c r="Q273" s="26">
        <f t="shared" si="52"/>
        <v>0</v>
      </c>
      <c r="R273" s="26">
        <f t="shared" si="52"/>
        <v>1273.28</v>
      </c>
      <c r="S273" s="26">
        <f t="shared" si="52"/>
        <v>0</v>
      </c>
      <c r="T273" s="38"/>
      <c r="V273" t="s">
        <v>428</v>
      </c>
      <c r="W273">
        <v>1273</v>
      </c>
    </row>
    <row r="274" spans="1:23" ht="18" customHeight="1">
      <c r="A274" s="9"/>
      <c r="B274" s="5"/>
      <c r="C274" s="2"/>
      <c r="D274" s="5"/>
      <c r="E274" s="11"/>
      <c r="F274" s="10"/>
      <c r="G274" s="10"/>
      <c r="H274" s="10"/>
      <c r="I274" s="10"/>
      <c r="J274" s="22"/>
      <c r="K274" s="23"/>
      <c r="L274" s="24"/>
      <c r="M274" s="30" t="s">
        <v>429</v>
      </c>
      <c r="N274" s="26"/>
      <c r="O274" s="26"/>
      <c r="P274" s="26"/>
      <c r="Q274" s="26"/>
      <c r="R274" s="26">
        <f>SUM(N274:Q274)</f>
        <v>0</v>
      </c>
      <c r="S274" s="26"/>
      <c r="T274" s="38"/>
      <c r="V274" s="2" t="s">
        <v>430</v>
      </c>
      <c r="W274" s="2">
        <v>0</v>
      </c>
    </row>
    <row r="275" spans="1:23" ht="18" customHeight="1">
      <c r="A275" s="9"/>
      <c r="B275" s="5"/>
      <c r="C275" s="2"/>
      <c r="D275" s="5"/>
      <c r="E275" s="11"/>
      <c r="F275" s="10"/>
      <c r="G275" s="10"/>
      <c r="H275" s="10"/>
      <c r="I275" s="10"/>
      <c r="J275" s="22"/>
      <c r="K275" s="23"/>
      <c r="L275" s="24"/>
      <c r="M275" s="30" t="s">
        <v>431</v>
      </c>
      <c r="N275" s="26">
        <v>637.15</v>
      </c>
      <c r="O275" s="26"/>
      <c r="P275" s="26"/>
      <c r="Q275" s="26"/>
      <c r="R275" s="26">
        <f>SUM(N275:Q275)</f>
        <v>637.15</v>
      </c>
      <c r="S275" s="26"/>
      <c r="T275" s="38"/>
      <c r="V275" s="2" t="s">
        <v>432</v>
      </c>
      <c r="W275" s="2">
        <v>637</v>
      </c>
    </row>
    <row r="276" spans="1:23" ht="18" customHeight="1">
      <c r="A276" s="9"/>
      <c r="B276" s="5"/>
      <c r="C276" s="2"/>
      <c r="D276" s="5"/>
      <c r="E276" s="11"/>
      <c r="F276" s="10"/>
      <c r="G276" s="10"/>
      <c r="H276" s="10"/>
      <c r="I276" s="10"/>
      <c r="J276" s="22"/>
      <c r="K276" s="23"/>
      <c r="L276" s="24"/>
      <c r="M276" s="30" t="s">
        <v>433</v>
      </c>
      <c r="N276" s="26">
        <v>636.13</v>
      </c>
      <c r="O276" s="26"/>
      <c r="P276" s="26"/>
      <c r="Q276" s="26"/>
      <c r="R276" s="26">
        <f>SUM(N276:Q276)</f>
        <v>636.13</v>
      </c>
      <c r="S276" s="26"/>
      <c r="T276" s="38"/>
      <c r="V276" s="2" t="s">
        <v>434</v>
      </c>
      <c r="W276" s="2">
        <v>636</v>
      </c>
    </row>
    <row r="277" spans="1:23" ht="18" customHeight="1">
      <c r="A277" s="9"/>
      <c r="B277" s="5"/>
      <c r="C277" s="2"/>
      <c r="D277" s="5"/>
      <c r="E277" s="11"/>
      <c r="F277" s="10"/>
      <c r="G277" s="10"/>
      <c r="H277" s="10"/>
      <c r="I277" s="10"/>
      <c r="J277" s="22"/>
      <c r="K277" s="23"/>
      <c r="L277" s="24"/>
      <c r="M277" s="30" t="s">
        <v>435</v>
      </c>
      <c r="N277" s="26"/>
      <c r="O277" s="26"/>
      <c r="P277" s="26"/>
      <c r="Q277" s="26"/>
      <c r="R277" s="26">
        <f>SUM(N277:Q277)</f>
        <v>0</v>
      </c>
      <c r="S277" s="26"/>
      <c r="T277" s="38"/>
      <c r="V277" s="2" t="s">
        <v>436</v>
      </c>
      <c r="W277" s="2">
        <v>0</v>
      </c>
    </row>
    <row r="278" spans="1:23" ht="18" customHeight="1">
      <c r="A278" s="9"/>
      <c r="B278" s="5"/>
      <c r="C278" s="2"/>
      <c r="D278" s="5"/>
      <c r="E278" s="11"/>
      <c r="F278" s="10"/>
      <c r="G278" s="10"/>
      <c r="H278" s="10"/>
      <c r="I278" s="10"/>
      <c r="J278" s="22"/>
      <c r="K278" s="23"/>
      <c r="L278" s="24"/>
      <c r="M278" s="30" t="s">
        <v>437</v>
      </c>
      <c r="N278" s="26"/>
      <c r="O278" s="26"/>
      <c r="P278" s="26"/>
      <c r="Q278" s="26"/>
      <c r="R278" s="26">
        <f>SUM(N278:Q278)</f>
        <v>0</v>
      </c>
      <c r="S278" s="26"/>
      <c r="T278" s="38"/>
      <c r="V278" s="2" t="s">
        <v>438</v>
      </c>
      <c r="W278" s="2">
        <v>0</v>
      </c>
    </row>
    <row r="279" spans="1:23" ht="18" customHeight="1">
      <c r="A279" s="9"/>
      <c r="B279" s="5">
        <v>1</v>
      </c>
      <c r="C279" s="2"/>
      <c r="D279" s="5">
        <v>0</v>
      </c>
      <c r="E279" s="11">
        <v>20406</v>
      </c>
      <c r="F279" s="10"/>
      <c r="G279" s="10">
        <v>20406</v>
      </c>
      <c r="H279" s="10"/>
      <c r="I279" s="10"/>
      <c r="J279" s="22"/>
      <c r="K279" s="23"/>
      <c r="L279" s="24"/>
      <c r="M279" s="30" t="s">
        <v>439</v>
      </c>
      <c r="N279" s="26">
        <f aca="true" t="shared" si="53" ref="N279:S279">N280</f>
        <v>1780.76</v>
      </c>
      <c r="O279" s="26">
        <f t="shared" si="53"/>
        <v>-3.26</v>
      </c>
      <c r="P279" s="26">
        <f t="shared" si="53"/>
        <v>0</v>
      </c>
      <c r="Q279" s="26">
        <f t="shared" si="53"/>
        <v>0</v>
      </c>
      <c r="R279" s="26">
        <f t="shared" si="53"/>
        <v>1777.5</v>
      </c>
      <c r="S279" s="26">
        <f t="shared" si="53"/>
        <v>0</v>
      </c>
      <c r="T279" s="38"/>
      <c r="V279" t="s">
        <v>440</v>
      </c>
      <c r="W279">
        <v>1781</v>
      </c>
    </row>
    <row r="280" spans="1:23" ht="18" customHeight="1">
      <c r="A280" s="9"/>
      <c r="B280" s="5">
        <v>1</v>
      </c>
      <c r="C280" s="2"/>
      <c r="D280" s="5">
        <v>0</v>
      </c>
      <c r="E280" s="11">
        <v>205</v>
      </c>
      <c r="F280" s="10">
        <v>205</v>
      </c>
      <c r="G280" s="10"/>
      <c r="H280" s="10"/>
      <c r="I280" s="10"/>
      <c r="J280" s="22"/>
      <c r="K280" s="23"/>
      <c r="L280" s="24"/>
      <c r="M280" s="30" t="s">
        <v>441</v>
      </c>
      <c r="N280" s="26">
        <v>1780.76</v>
      </c>
      <c r="O280" s="26">
        <v>-3.26</v>
      </c>
      <c r="P280" s="26"/>
      <c r="Q280" s="26"/>
      <c r="R280" s="26">
        <f>SUM(N280:Q280)</f>
        <v>1777.5</v>
      </c>
      <c r="S280" s="26"/>
      <c r="T280" s="38"/>
      <c r="V280" s="2" t="s">
        <v>442</v>
      </c>
      <c r="W280" s="2">
        <v>1781</v>
      </c>
    </row>
    <row r="281" spans="1:23" ht="18" customHeight="1">
      <c r="A281" s="9"/>
      <c r="B281" s="5">
        <v>1</v>
      </c>
      <c r="C281" s="2"/>
      <c r="D281" s="5">
        <v>0</v>
      </c>
      <c r="E281" s="11">
        <v>20501</v>
      </c>
      <c r="F281" s="10"/>
      <c r="G281" s="10">
        <v>20501</v>
      </c>
      <c r="H281" s="10"/>
      <c r="I281" s="10"/>
      <c r="J281" s="22"/>
      <c r="K281" s="23"/>
      <c r="L281" s="24"/>
      <c r="M281" s="30" t="s">
        <v>443</v>
      </c>
      <c r="N281" s="26">
        <f aca="true" t="shared" si="54" ref="N281:S281">N282</f>
        <v>1744.92</v>
      </c>
      <c r="O281" s="26">
        <f t="shared" si="54"/>
        <v>0</v>
      </c>
      <c r="P281" s="26">
        <f t="shared" si="54"/>
        <v>0</v>
      </c>
      <c r="Q281" s="26">
        <f t="shared" si="54"/>
        <v>0</v>
      </c>
      <c r="R281" s="26">
        <f t="shared" si="54"/>
        <v>1744.92</v>
      </c>
      <c r="S281" s="26">
        <f t="shared" si="54"/>
        <v>0</v>
      </c>
      <c r="T281" s="38"/>
      <c r="V281" t="s">
        <v>444</v>
      </c>
      <c r="W281">
        <v>1745</v>
      </c>
    </row>
    <row r="282" spans="1:23" ht="18" customHeight="1">
      <c r="A282" s="9"/>
      <c r="B282" s="5">
        <v>1</v>
      </c>
      <c r="C282" s="2"/>
      <c r="D282" s="5">
        <v>0</v>
      </c>
      <c r="E282" s="11">
        <v>2050101</v>
      </c>
      <c r="F282" s="10">
        <v>205</v>
      </c>
      <c r="G282" s="10">
        <v>20501</v>
      </c>
      <c r="H282" s="10">
        <v>2050101</v>
      </c>
      <c r="I282" s="10"/>
      <c r="J282" s="22"/>
      <c r="K282" s="23"/>
      <c r="L282" s="24"/>
      <c r="M282" s="30" t="s">
        <v>445</v>
      </c>
      <c r="N282" s="26">
        <v>1744.92</v>
      </c>
      <c r="O282" s="26"/>
      <c r="P282" s="26"/>
      <c r="Q282" s="26"/>
      <c r="R282" s="26">
        <f>SUM(N282:Q282)</f>
        <v>1744.92</v>
      </c>
      <c r="S282" s="26"/>
      <c r="T282" s="38"/>
      <c r="V282" t="s">
        <v>446</v>
      </c>
      <c r="W282">
        <v>1745</v>
      </c>
    </row>
    <row r="283" spans="1:23" ht="18" customHeight="1">
      <c r="A283" s="9"/>
      <c r="B283" s="5"/>
      <c r="C283" s="2"/>
      <c r="D283" s="5"/>
      <c r="E283" s="11"/>
      <c r="F283" s="10"/>
      <c r="G283" s="10"/>
      <c r="H283" s="10"/>
      <c r="I283" s="10"/>
      <c r="J283" s="22"/>
      <c r="K283" s="23"/>
      <c r="L283" s="24"/>
      <c r="M283" s="30" t="s">
        <v>447</v>
      </c>
      <c r="N283" s="26"/>
      <c r="O283" s="26"/>
      <c r="P283" s="26"/>
      <c r="Q283" s="26"/>
      <c r="R283" s="26">
        <f>SUM(N283:Q283)</f>
        <v>0</v>
      </c>
      <c r="S283" s="26"/>
      <c r="T283" s="38"/>
      <c r="V283" t="s">
        <v>448</v>
      </c>
      <c r="W283">
        <v>0</v>
      </c>
    </row>
    <row r="284" spans="1:23" ht="18" customHeight="1">
      <c r="A284" s="9"/>
      <c r="B284" s="5">
        <v>1</v>
      </c>
      <c r="C284" s="2"/>
      <c r="D284" s="5">
        <v>0</v>
      </c>
      <c r="E284" s="11">
        <v>2050102</v>
      </c>
      <c r="F284" s="10">
        <v>205</v>
      </c>
      <c r="G284" s="10">
        <v>20501</v>
      </c>
      <c r="H284" s="10">
        <v>2050102</v>
      </c>
      <c r="I284" s="10"/>
      <c r="J284" s="22"/>
      <c r="K284" s="23"/>
      <c r="L284" s="24"/>
      <c r="M284" s="30" t="s">
        <v>449</v>
      </c>
      <c r="N284" s="26"/>
      <c r="O284" s="26"/>
      <c r="P284" s="26"/>
      <c r="Q284" s="26"/>
      <c r="R284" s="26">
        <f>SUM(N284:Q284)</f>
        <v>0</v>
      </c>
      <c r="S284" s="26"/>
      <c r="T284" s="38"/>
      <c r="V284" t="s">
        <v>450</v>
      </c>
      <c r="W284">
        <v>0</v>
      </c>
    </row>
    <row r="285" spans="1:23" ht="18" customHeight="1">
      <c r="A285" s="9"/>
      <c r="B285" s="5">
        <v>1</v>
      </c>
      <c r="C285" s="2"/>
      <c r="D285" s="5">
        <v>0</v>
      </c>
      <c r="E285" s="11">
        <v>20502</v>
      </c>
      <c r="F285" s="10"/>
      <c r="G285" s="10">
        <v>20502</v>
      </c>
      <c r="H285" s="10"/>
      <c r="I285" s="10"/>
      <c r="J285" s="22"/>
      <c r="K285" s="23"/>
      <c r="L285" s="24"/>
      <c r="M285" s="30" t="s">
        <v>451</v>
      </c>
      <c r="N285" s="26">
        <f aca="true" t="shared" si="55" ref="N285:S285">SUM(N286:N289)</f>
        <v>9523.44</v>
      </c>
      <c r="O285" s="26">
        <f t="shared" si="55"/>
        <v>-26.16</v>
      </c>
      <c r="P285" s="26">
        <f t="shared" si="55"/>
        <v>0</v>
      </c>
      <c r="Q285" s="26">
        <f t="shared" si="55"/>
        <v>0</v>
      </c>
      <c r="R285" s="26">
        <f t="shared" si="55"/>
        <v>9497.28</v>
      </c>
      <c r="S285" s="26">
        <f t="shared" si="55"/>
        <v>0</v>
      </c>
      <c r="T285" s="38"/>
      <c r="V285" t="s">
        <v>452</v>
      </c>
      <c r="W285">
        <v>9524</v>
      </c>
    </row>
    <row r="286" spans="1:23" ht="18" customHeight="1">
      <c r="A286" s="9"/>
      <c r="B286" s="5">
        <v>1</v>
      </c>
      <c r="C286" s="2"/>
      <c r="D286" s="5">
        <v>0</v>
      </c>
      <c r="E286" s="11">
        <v>2050201</v>
      </c>
      <c r="F286" s="10">
        <v>205</v>
      </c>
      <c r="G286" s="10">
        <v>20502</v>
      </c>
      <c r="H286" s="10">
        <v>2050201</v>
      </c>
      <c r="I286" s="10"/>
      <c r="J286" s="22"/>
      <c r="K286" s="23"/>
      <c r="L286" s="24"/>
      <c r="M286" s="30" t="s">
        <v>453</v>
      </c>
      <c r="N286" s="26">
        <v>2877.82</v>
      </c>
      <c r="O286" s="26">
        <v>-26.16</v>
      </c>
      <c r="P286" s="26"/>
      <c r="Q286" s="26"/>
      <c r="R286" s="26">
        <f>SUM(N286:Q286)</f>
        <v>2851.6600000000003</v>
      </c>
      <c r="S286" s="26"/>
      <c r="T286" s="38"/>
      <c r="V286" t="s">
        <v>454</v>
      </c>
      <c r="W286">
        <v>2878</v>
      </c>
    </row>
    <row r="287" spans="1:23" ht="18" customHeight="1">
      <c r="A287" s="9"/>
      <c r="B287" s="5">
        <v>1</v>
      </c>
      <c r="C287" s="2"/>
      <c r="D287" s="5">
        <v>0</v>
      </c>
      <c r="E287" s="11">
        <v>2050205</v>
      </c>
      <c r="F287" s="10">
        <v>205</v>
      </c>
      <c r="G287" s="10">
        <v>20502</v>
      </c>
      <c r="H287" s="10">
        <v>2050205</v>
      </c>
      <c r="I287" s="10"/>
      <c r="J287" s="22"/>
      <c r="K287" s="23"/>
      <c r="L287" s="24"/>
      <c r="M287" s="30" t="s">
        <v>455</v>
      </c>
      <c r="N287" s="26">
        <v>6645.62</v>
      </c>
      <c r="O287" s="26"/>
      <c r="P287" s="26"/>
      <c r="Q287" s="26"/>
      <c r="R287" s="26">
        <f>SUM(N287:Q287)</f>
        <v>6645.62</v>
      </c>
      <c r="S287" s="26"/>
      <c r="T287" s="38"/>
      <c r="V287" t="s">
        <v>456</v>
      </c>
      <c r="W287">
        <v>6646</v>
      </c>
    </row>
    <row r="288" spans="1:23" ht="18" customHeight="1">
      <c r="A288" s="40"/>
      <c r="B288" s="47">
        <v>1</v>
      </c>
      <c r="C288" s="40"/>
      <c r="D288" s="47">
        <v>0</v>
      </c>
      <c r="E288" s="48">
        <v>2050299</v>
      </c>
      <c r="F288" s="49">
        <v>205</v>
      </c>
      <c r="G288" s="49">
        <v>20502</v>
      </c>
      <c r="H288" s="49">
        <v>2050299</v>
      </c>
      <c r="I288" s="49"/>
      <c r="J288" s="54"/>
      <c r="K288" s="55"/>
      <c r="L288" s="24"/>
      <c r="M288" s="30" t="s">
        <v>457</v>
      </c>
      <c r="N288" s="26"/>
      <c r="O288" s="26"/>
      <c r="P288" s="26"/>
      <c r="Q288" s="26"/>
      <c r="R288" s="26">
        <f>SUM(N288:Q288)</f>
        <v>0</v>
      </c>
      <c r="S288" s="26"/>
      <c r="T288" s="38"/>
      <c r="U288" s="40"/>
      <c r="V288" t="s">
        <v>458</v>
      </c>
      <c r="W288">
        <v>0</v>
      </c>
    </row>
    <row r="289" spans="1:23" ht="18" customHeight="1">
      <c r="A289" s="9"/>
      <c r="B289" s="5">
        <v>1</v>
      </c>
      <c r="C289" s="2"/>
      <c r="D289" s="5">
        <v>0</v>
      </c>
      <c r="E289" s="11">
        <v>20503</v>
      </c>
      <c r="F289" s="10"/>
      <c r="G289" s="10">
        <v>20503</v>
      </c>
      <c r="H289" s="10"/>
      <c r="I289" s="10"/>
      <c r="J289" s="22"/>
      <c r="K289" s="23"/>
      <c r="L289" s="24"/>
      <c r="M289" s="30" t="s">
        <v>459</v>
      </c>
      <c r="N289" s="26"/>
      <c r="O289" s="26"/>
      <c r="P289" s="26"/>
      <c r="Q289" s="26"/>
      <c r="R289" s="26">
        <f>SUM(N289:Q289)</f>
        <v>0</v>
      </c>
      <c r="S289" s="26"/>
      <c r="T289" s="38"/>
      <c r="V289" t="s">
        <v>460</v>
      </c>
      <c r="W289">
        <v>0</v>
      </c>
    </row>
    <row r="290" spans="1:23" ht="18" customHeight="1">
      <c r="A290" s="9"/>
      <c r="B290" s="5">
        <v>1</v>
      </c>
      <c r="C290" s="50"/>
      <c r="D290" s="51"/>
      <c r="E290" s="52">
        <v>2050302</v>
      </c>
      <c r="F290" s="53">
        <v>205</v>
      </c>
      <c r="G290" s="53">
        <v>20503</v>
      </c>
      <c r="H290" s="52">
        <v>2050302</v>
      </c>
      <c r="I290" s="10"/>
      <c r="J290" s="22"/>
      <c r="K290" s="23"/>
      <c r="L290" s="24"/>
      <c r="M290" s="30" t="s">
        <v>461</v>
      </c>
      <c r="N290" s="26">
        <f aca="true" t="shared" si="56" ref="N290:S290">SUM(N291:N296)</f>
        <v>53796.92</v>
      </c>
      <c r="O290" s="26">
        <f t="shared" si="56"/>
        <v>-10</v>
      </c>
      <c r="P290" s="26">
        <f t="shared" si="56"/>
        <v>0</v>
      </c>
      <c r="Q290" s="26">
        <f t="shared" si="56"/>
        <v>0</v>
      </c>
      <c r="R290" s="26">
        <f t="shared" si="56"/>
        <v>53786.92</v>
      </c>
      <c r="S290" s="26">
        <f t="shared" si="56"/>
        <v>0</v>
      </c>
      <c r="T290" s="38"/>
      <c r="V290" t="s">
        <v>462</v>
      </c>
      <c r="W290">
        <v>53797</v>
      </c>
    </row>
    <row r="291" spans="1:23" ht="18" customHeight="1">
      <c r="A291" s="9"/>
      <c r="B291" s="5"/>
      <c r="C291" s="50"/>
      <c r="D291" s="51"/>
      <c r="E291" s="52"/>
      <c r="F291" s="53"/>
      <c r="G291" s="53"/>
      <c r="H291" s="52"/>
      <c r="I291" s="10"/>
      <c r="J291" s="22"/>
      <c r="K291" s="23"/>
      <c r="L291" s="24"/>
      <c r="M291" s="30" t="s">
        <v>463</v>
      </c>
      <c r="N291" s="26"/>
      <c r="O291" s="26"/>
      <c r="P291" s="26"/>
      <c r="Q291" s="26"/>
      <c r="R291" s="26">
        <f aca="true" t="shared" si="57" ref="R291:R296">SUM(N291:Q291)</f>
        <v>0</v>
      </c>
      <c r="S291" s="26"/>
      <c r="T291" s="38"/>
      <c r="V291" t="s">
        <v>464</v>
      </c>
      <c r="W291">
        <v>0</v>
      </c>
    </row>
    <row r="292" spans="1:23" ht="18" customHeight="1">
      <c r="A292" s="9"/>
      <c r="B292" s="5"/>
      <c r="C292" s="50"/>
      <c r="D292" s="51"/>
      <c r="E292" s="52"/>
      <c r="F292" s="53"/>
      <c r="G292" s="53"/>
      <c r="H292" s="52"/>
      <c r="I292" s="10"/>
      <c r="J292" s="22"/>
      <c r="K292" s="23"/>
      <c r="L292" s="24"/>
      <c r="M292" s="30" t="s">
        <v>465</v>
      </c>
      <c r="N292" s="26"/>
      <c r="O292" s="26"/>
      <c r="P292" s="26"/>
      <c r="Q292" s="26"/>
      <c r="R292" s="26">
        <f t="shared" si="57"/>
        <v>0</v>
      </c>
      <c r="S292" s="26"/>
      <c r="T292" s="38"/>
      <c r="V292" t="s">
        <v>466</v>
      </c>
      <c r="W292">
        <v>0</v>
      </c>
    </row>
    <row r="293" spans="1:23" ht="18" customHeight="1">
      <c r="A293" s="9"/>
      <c r="B293" s="5"/>
      <c r="C293" s="50"/>
      <c r="D293" s="51"/>
      <c r="E293" s="52"/>
      <c r="F293" s="53"/>
      <c r="G293" s="53"/>
      <c r="H293" s="52"/>
      <c r="I293" s="10"/>
      <c r="J293" s="22"/>
      <c r="K293" s="23"/>
      <c r="L293" s="24"/>
      <c r="M293" s="30" t="s">
        <v>467</v>
      </c>
      <c r="N293" s="26">
        <v>2871.94</v>
      </c>
      <c r="O293" s="26"/>
      <c r="P293" s="26"/>
      <c r="Q293" s="26"/>
      <c r="R293" s="26">
        <f t="shared" si="57"/>
        <v>2871.94</v>
      </c>
      <c r="S293" s="26"/>
      <c r="T293" s="38"/>
      <c r="V293" t="s">
        <v>468</v>
      </c>
      <c r="W293">
        <v>2872</v>
      </c>
    </row>
    <row r="294" spans="1:23" ht="18" customHeight="1">
      <c r="A294" s="9"/>
      <c r="B294" s="5"/>
      <c r="C294" s="50"/>
      <c r="D294" s="51"/>
      <c r="E294" s="52"/>
      <c r="F294" s="53"/>
      <c r="G294" s="53"/>
      <c r="H294" s="52"/>
      <c r="I294" s="10"/>
      <c r="J294" s="22"/>
      <c r="K294" s="23"/>
      <c r="L294" s="24"/>
      <c r="M294" s="30" t="s">
        <v>469</v>
      </c>
      <c r="N294" s="26">
        <v>912.04</v>
      </c>
      <c r="O294" s="26"/>
      <c r="P294" s="26"/>
      <c r="Q294" s="26"/>
      <c r="R294" s="26">
        <f t="shared" si="57"/>
        <v>912.04</v>
      </c>
      <c r="S294" s="26"/>
      <c r="T294" s="38"/>
      <c r="V294" t="s">
        <v>470</v>
      </c>
      <c r="W294">
        <v>912</v>
      </c>
    </row>
    <row r="295" spans="1:23" ht="18" customHeight="1">
      <c r="A295" s="9"/>
      <c r="B295" s="5"/>
      <c r="C295" s="50"/>
      <c r="D295" s="51"/>
      <c r="E295" s="52"/>
      <c r="F295" s="53"/>
      <c r="G295" s="53"/>
      <c r="H295" s="52"/>
      <c r="I295" s="10"/>
      <c r="J295" s="22"/>
      <c r="K295" s="23"/>
      <c r="L295" s="24"/>
      <c r="M295" s="30" t="s">
        <v>471</v>
      </c>
      <c r="N295" s="26">
        <v>6723.09</v>
      </c>
      <c r="O295" s="26"/>
      <c r="P295" s="26"/>
      <c r="Q295" s="26"/>
      <c r="R295" s="26">
        <f t="shared" si="57"/>
        <v>6723.09</v>
      </c>
      <c r="S295" s="26"/>
      <c r="T295" s="38"/>
      <c r="V295" t="s">
        <v>472</v>
      </c>
      <c r="W295">
        <v>6723</v>
      </c>
    </row>
    <row r="296" spans="1:23" ht="18" customHeight="1">
      <c r="A296" s="9"/>
      <c r="B296" s="5">
        <v>1</v>
      </c>
      <c r="C296" s="2"/>
      <c r="D296" s="5">
        <v>0</v>
      </c>
      <c r="E296" s="11">
        <v>2050303</v>
      </c>
      <c r="F296" s="10">
        <v>205</v>
      </c>
      <c r="G296" s="10">
        <v>20503</v>
      </c>
      <c r="H296" s="10">
        <v>2050303</v>
      </c>
      <c r="I296" s="10"/>
      <c r="J296" s="22"/>
      <c r="K296" s="23"/>
      <c r="L296" s="24"/>
      <c r="M296" s="30" t="s">
        <v>473</v>
      </c>
      <c r="N296" s="26">
        <v>43289.85</v>
      </c>
      <c r="O296" s="26">
        <v>-10</v>
      </c>
      <c r="P296" s="26"/>
      <c r="Q296" s="26"/>
      <c r="R296" s="26">
        <f t="shared" si="57"/>
        <v>43279.85</v>
      </c>
      <c r="S296" s="26"/>
      <c r="T296" s="38"/>
      <c r="V296" t="s">
        <v>474</v>
      </c>
      <c r="W296">
        <v>43290</v>
      </c>
    </row>
    <row r="297" spans="1:23" ht="18" customHeight="1">
      <c r="A297" s="9"/>
      <c r="B297" s="5">
        <v>1</v>
      </c>
      <c r="C297" s="2"/>
      <c r="D297" s="5">
        <v>0</v>
      </c>
      <c r="E297" s="11">
        <v>2050305</v>
      </c>
      <c r="F297" s="10">
        <v>205</v>
      </c>
      <c r="G297" s="10">
        <v>20503</v>
      </c>
      <c r="H297" s="10">
        <v>2050305</v>
      </c>
      <c r="I297" s="10"/>
      <c r="J297" s="22"/>
      <c r="K297" s="23"/>
      <c r="L297" s="24"/>
      <c r="M297" s="30" t="s">
        <v>475</v>
      </c>
      <c r="N297" s="26">
        <f aca="true" t="shared" si="58" ref="N297:S297">N298</f>
        <v>33070.24</v>
      </c>
      <c r="O297" s="26">
        <f t="shared" si="58"/>
        <v>0</v>
      </c>
      <c r="P297" s="26">
        <f t="shared" si="58"/>
        <v>-20000</v>
      </c>
      <c r="Q297" s="26">
        <f t="shared" si="58"/>
        <v>0</v>
      </c>
      <c r="R297" s="26">
        <f t="shared" si="58"/>
        <v>13070.239999999998</v>
      </c>
      <c r="S297" s="26">
        <f t="shared" si="58"/>
        <v>0</v>
      </c>
      <c r="T297" s="38"/>
      <c r="V297" t="s">
        <v>476</v>
      </c>
      <c r="W297">
        <v>33070</v>
      </c>
    </row>
    <row r="298" spans="1:23" ht="18" customHeight="1">
      <c r="A298" s="9"/>
      <c r="B298" s="5">
        <v>1</v>
      </c>
      <c r="C298" s="2"/>
      <c r="D298" s="5">
        <v>0</v>
      </c>
      <c r="E298" s="11">
        <v>2050399</v>
      </c>
      <c r="F298" s="10">
        <v>205</v>
      </c>
      <c r="G298" s="10">
        <v>20503</v>
      </c>
      <c r="H298" s="10">
        <v>2050399</v>
      </c>
      <c r="I298" s="10"/>
      <c r="J298" s="22"/>
      <c r="K298" s="23"/>
      <c r="L298" s="24"/>
      <c r="M298" s="30" t="s">
        <v>477</v>
      </c>
      <c r="N298" s="26">
        <v>33070.24</v>
      </c>
      <c r="O298" s="26"/>
      <c r="P298" s="26">
        <v>-20000</v>
      </c>
      <c r="Q298" s="26"/>
      <c r="R298" s="26">
        <f aca="true" t="shared" si="59" ref="R298:R304">SUM(N298:Q298)</f>
        <v>13070.239999999998</v>
      </c>
      <c r="S298" s="26"/>
      <c r="T298" s="38"/>
      <c r="V298" t="s">
        <v>478</v>
      </c>
      <c r="W298">
        <v>33070</v>
      </c>
    </row>
    <row r="299" spans="1:23" ht="18" customHeight="1">
      <c r="A299" s="9"/>
      <c r="B299" s="5">
        <v>1</v>
      </c>
      <c r="C299" s="2"/>
      <c r="D299" s="5">
        <v>0</v>
      </c>
      <c r="E299" s="11">
        <v>20505</v>
      </c>
      <c r="F299" s="10"/>
      <c r="G299" s="10">
        <v>20505</v>
      </c>
      <c r="H299" s="10"/>
      <c r="I299" s="10"/>
      <c r="J299" s="22"/>
      <c r="K299" s="23"/>
      <c r="L299" s="24" t="s">
        <v>21</v>
      </c>
      <c r="M299" s="25" t="s">
        <v>20</v>
      </c>
      <c r="N299" s="26">
        <f>N300+N305+N310+N314+N318+N322+N326+N333</f>
        <v>57574.83000000001</v>
      </c>
      <c r="O299" s="26">
        <f>O300+O305+O310+O314+O318+O322+O326+O333</f>
        <v>-520.49</v>
      </c>
      <c r="P299" s="26">
        <f>P300+P305+P310+P314+P318+P322+P326+P333</f>
        <v>0</v>
      </c>
      <c r="Q299" s="26">
        <f>Q300+Q305+Q310+Q314+Q318+Q322+Q326+Q333</f>
        <v>0</v>
      </c>
      <c r="R299" s="26">
        <f>R300+R305+R310+R314+R318+R322+R326+R333</f>
        <v>57054.340000000004</v>
      </c>
      <c r="S299" s="26">
        <v>76024.3</v>
      </c>
      <c r="T299" s="36">
        <f>S299/R299*100-100</f>
        <v>33.24893426161793</v>
      </c>
      <c r="V299" t="s">
        <v>479</v>
      </c>
      <c r="W299">
        <v>57575</v>
      </c>
    </row>
    <row r="300" spans="1:23" ht="18" customHeight="1">
      <c r="A300" s="9"/>
      <c r="B300" s="5">
        <v>1</v>
      </c>
      <c r="C300" s="2"/>
      <c r="D300" s="5">
        <v>0</v>
      </c>
      <c r="E300" s="11">
        <v>2050501</v>
      </c>
      <c r="F300" s="10">
        <v>205</v>
      </c>
      <c r="G300" s="10">
        <v>20505</v>
      </c>
      <c r="H300" s="10">
        <v>2050501</v>
      </c>
      <c r="I300" s="10"/>
      <c r="J300" s="22"/>
      <c r="K300" s="23"/>
      <c r="L300" s="24"/>
      <c r="M300" s="25" t="s">
        <v>480</v>
      </c>
      <c r="N300" s="26">
        <f aca="true" t="shared" si="60" ref="N300:S300">SUM(N301:N304)</f>
        <v>3209.29</v>
      </c>
      <c r="O300" s="26">
        <f t="shared" si="60"/>
        <v>-50</v>
      </c>
      <c r="P300" s="26">
        <f t="shared" si="60"/>
        <v>0</v>
      </c>
      <c r="Q300" s="26">
        <f t="shared" si="60"/>
        <v>0</v>
      </c>
      <c r="R300" s="26">
        <f t="shared" si="60"/>
        <v>3159.29</v>
      </c>
      <c r="S300" s="26">
        <f t="shared" si="60"/>
        <v>0</v>
      </c>
      <c r="T300" s="38"/>
      <c r="V300" t="s">
        <v>481</v>
      </c>
      <c r="W300">
        <v>3209</v>
      </c>
    </row>
    <row r="301" spans="1:23" ht="18" customHeight="1">
      <c r="A301" s="9"/>
      <c r="B301" s="5">
        <v>1</v>
      </c>
      <c r="C301" s="2"/>
      <c r="D301" s="5">
        <v>0</v>
      </c>
      <c r="E301" s="11">
        <v>20507</v>
      </c>
      <c r="F301" s="10"/>
      <c r="G301" s="10">
        <v>20507</v>
      </c>
      <c r="H301" s="10"/>
      <c r="I301" s="10"/>
      <c r="J301" s="22"/>
      <c r="K301" s="23"/>
      <c r="L301" s="24"/>
      <c r="M301" s="30" t="s">
        <v>131</v>
      </c>
      <c r="N301" s="26">
        <v>903.13</v>
      </c>
      <c r="O301" s="26"/>
      <c r="P301" s="26"/>
      <c r="Q301" s="26"/>
      <c r="R301" s="26">
        <f t="shared" si="59"/>
        <v>903.13</v>
      </c>
      <c r="S301" s="26"/>
      <c r="T301" s="38"/>
      <c r="V301" t="s">
        <v>98</v>
      </c>
      <c r="W301">
        <v>903</v>
      </c>
    </row>
    <row r="302" spans="1:23" ht="18" customHeight="1">
      <c r="A302" s="9"/>
      <c r="B302" s="5">
        <v>1</v>
      </c>
      <c r="C302" s="2"/>
      <c r="D302" s="5">
        <v>0</v>
      </c>
      <c r="E302" s="11">
        <v>2050701</v>
      </c>
      <c r="F302" s="10">
        <v>205</v>
      </c>
      <c r="G302" s="10">
        <v>20507</v>
      </c>
      <c r="H302" s="10">
        <v>2050701</v>
      </c>
      <c r="I302" s="10"/>
      <c r="J302" s="22"/>
      <c r="K302" s="23"/>
      <c r="L302" s="24"/>
      <c r="M302" s="30" t="s">
        <v>132</v>
      </c>
      <c r="N302" s="26"/>
      <c r="O302" s="26"/>
      <c r="P302" s="26"/>
      <c r="Q302" s="26"/>
      <c r="R302" s="26">
        <f t="shared" si="59"/>
        <v>0</v>
      </c>
      <c r="S302" s="26"/>
      <c r="T302" s="38"/>
      <c r="V302" t="s">
        <v>100</v>
      </c>
      <c r="W302">
        <v>0</v>
      </c>
    </row>
    <row r="303" spans="1:23" ht="18" customHeight="1">
      <c r="A303" s="9"/>
      <c r="B303" s="5">
        <v>1</v>
      </c>
      <c r="C303" s="50"/>
      <c r="D303" s="51"/>
      <c r="E303" s="52">
        <v>2050799</v>
      </c>
      <c r="F303" s="53">
        <v>205</v>
      </c>
      <c r="G303" s="53">
        <v>20507</v>
      </c>
      <c r="H303" s="52">
        <v>2050799</v>
      </c>
      <c r="I303" s="10"/>
      <c r="J303" s="22"/>
      <c r="K303" s="23"/>
      <c r="L303" s="24"/>
      <c r="M303" s="30" t="s">
        <v>133</v>
      </c>
      <c r="N303" s="26"/>
      <c r="O303" s="26"/>
      <c r="P303" s="26"/>
      <c r="Q303" s="26"/>
      <c r="R303" s="26">
        <f t="shared" si="59"/>
        <v>0</v>
      </c>
      <c r="S303" s="26"/>
      <c r="T303" s="38"/>
      <c r="V303" t="s">
        <v>102</v>
      </c>
      <c r="W303">
        <v>0</v>
      </c>
    </row>
    <row r="304" spans="1:23" ht="18" customHeight="1">
      <c r="A304" s="9"/>
      <c r="B304" s="5"/>
      <c r="C304" s="50"/>
      <c r="D304" s="51"/>
      <c r="E304" s="52"/>
      <c r="F304" s="53"/>
      <c r="G304" s="53"/>
      <c r="H304" s="52"/>
      <c r="I304" s="10"/>
      <c r="J304" s="22"/>
      <c r="K304" s="23"/>
      <c r="L304" s="24"/>
      <c r="M304" s="39" t="s">
        <v>482</v>
      </c>
      <c r="N304" s="26">
        <v>2306.16</v>
      </c>
      <c r="O304" s="26">
        <v>-50</v>
      </c>
      <c r="P304" s="26"/>
      <c r="Q304" s="26"/>
      <c r="R304" s="26">
        <f t="shared" si="59"/>
        <v>2256.16</v>
      </c>
      <c r="S304" s="26"/>
      <c r="T304" s="38"/>
      <c r="V304" t="s">
        <v>483</v>
      </c>
      <c r="W304">
        <v>2306</v>
      </c>
    </row>
    <row r="305" spans="1:23" ht="18" customHeight="1">
      <c r="A305" s="9"/>
      <c r="B305" s="5">
        <v>1</v>
      </c>
      <c r="C305" s="2"/>
      <c r="D305" s="5">
        <v>0</v>
      </c>
      <c r="E305" s="11">
        <v>20508</v>
      </c>
      <c r="F305" s="10"/>
      <c r="G305" s="10">
        <v>20508</v>
      </c>
      <c r="H305" s="10"/>
      <c r="I305" s="10"/>
      <c r="J305" s="22"/>
      <c r="K305" s="23"/>
      <c r="L305" s="24"/>
      <c r="M305" s="30" t="s">
        <v>484</v>
      </c>
      <c r="N305" s="26">
        <f aca="true" t="shared" si="61" ref="N305:S305">SUM(N306:N309)</f>
        <v>2001.36</v>
      </c>
      <c r="O305" s="26">
        <f t="shared" si="61"/>
        <v>0</v>
      </c>
      <c r="P305" s="26">
        <f t="shared" si="61"/>
        <v>0</v>
      </c>
      <c r="Q305" s="26">
        <f t="shared" si="61"/>
        <v>0</v>
      </c>
      <c r="R305" s="26">
        <f t="shared" si="61"/>
        <v>2001.36</v>
      </c>
      <c r="S305" s="26">
        <f t="shared" si="61"/>
        <v>0</v>
      </c>
      <c r="T305" s="38"/>
      <c r="V305" t="s">
        <v>485</v>
      </c>
      <c r="W305">
        <v>2001</v>
      </c>
    </row>
    <row r="306" spans="1:23" ht="18" customHeight="1">
      <c r="A306" s="47"/>
      <c r="B306" s="47">
        <v>1</v>
      </c>
      <c r="C306" s="40"/>
      <c r="D306" s="47"/>
      <c r="E306" s="48">
        <v>2050801</v>
      </c>
      <c r="F306" s="49">
        <v>205</v>
      </c>
      <c r="G306" s="49">
        <v>20508</v>
      </c>
      <c r="H306" s="48">
        <v>2050801</v>
      </c>
      <c r="I306" s="49"/>
      <c r="J306" s="54"/>
      <c r="K306" s="55"/>
      <c r="L306" s="24"/>
      <c r="M306" s="30" t="s">
        <v>486</v>
      </c>
      <c r="N306" s="26">
        <v>1801.36</v>
      </c>
      <c r="O306" s="26"/>
      <c r="P306" s="26"/>
      <c r="Q306" s="26"/>
      <c r="R306" s="26">
        <f>SUM(N306:Q306)</f>
        <v>1801.36</v>
      </c>
      <c r="S306" s="26"/>
      <c r="T306" s="38"/>
      <c r="U306" s="40"/>
      <c r="V306" t="s">
        <v>487</v>
      </c>
      <c r="W306">
        <v>1801</v>
      </c>
    </row>
    <row r="307" spans="1:23" ht="18" customHeight="1">
      <c r="A307" s="9"/>
      <c r="B307" s="5">
        <v>1</v>
      </c>
      <c r="C307" s="2"/>
      <c r="D307" s="5">
        <v>0</v>
      </c>
      <c r="E307" s="11">
        <v>2050802</v>
      </c>
      <c r="F307" s="10">
        <v>205</v>
      </c>
      <c r="G307" s="10">
        <v>20508</v>
      </c>
      <c r="H307" s="10">
        <v>2050802</v>
      </c>
      <c r="I307" s="10"/>
      <c r="J307" s="22"/>
      <c r="K307" s="23"/>
      <c r="L307" s="24"/>
      <c r="M307" s="30" t="s">
        <v>488</v>
      </c>
      <c r="N307" s="26"/>
      <c r="O307" s="26"/>
      <c r="P307" s="26"/>
      <c r="Q307" s="26"/>
      <c r="R307" s="26">
        <f>SUM(N307:Q307)</f>
        <v>0</v>
      </c>
      <c r="S307" s="26"/>
      <c r="T307" s="38"/>
      <c r="V307" t="s">
        <v>489</v>
      </c>
      <c r="W307">
        <v>0</v>
      </c>
    </row>
    <row r="308" spans="1:23" ht="18" customHeight="1">
      <c r="A308" s="9"/>
      <c r="B308" s="5">
        <v>1</v>
      </c>
      <c r="C308" s="2"/>
      <c r="D308" s="5">
        <v>0</v>
      </c>
      <c r="E308" s="11">
        <v>2050803</v>
      </c>
      <c r="F308" s="10">
        <v>205</v>
      </c>
      <c r="G308" s="10">
        <v>20508</v>
      </c>
      <c r="H308" s="10">
        <v>2050803</v>
      </c>
      <c r="I308" s="10"/>
      <c r="J308" s="22"/>
      <c r="K308" s="23"/>
      <c r="L308" s="24"/>
      <c r="M308" s="30" t="s">
        <v>490</v>
      </c>
      <c r="N308" s="26"/>
      <c r="O308" s="26"/>
      <c r="P308" s="26"/>
      <c r="Q308" s="26"/>
      <c r="R308" s="26">
        <f>SUM(N308:Q308)</f>
        <v>0</v>
      </c>
      <c r="S308" s="26"/>
      <c r="T308" s="38"/>
      <c r="V308" t="s">
        <v>491</v>
      </c>
      <c r="W308">
        <v>0</v>
      </c>
    </row>
    <row r="309" spans="1:23" ht="18" customHeight="1">
      <c r="A309" s="9"/>
      <c r="B309" s="5"/>
      <c r="C309" s="2"/>
      <c r="D309" s="5"/>
      <c r="E309" s="11"/>
      <c r="F309" s="10"/>
      <c r="G309" s="10"/>
      <c r="H309" s="10"/>
      <c r="I309" s="10"/>
      <c r="J309" s="22"/>
      <c r="K309" s="23"/>
      <c r="L309" s="24"/>
      <c r="M309" s="30" t="s">
        <v>492</v>
      </c>
      <c r="N309" s="26">
        <v>200</v>
      </c>
      <c r="O309" s="26"/>
      <c r="P309" s="26"/>
      <c r="Q309" s="26"/>
      <c r="R309" s="26">
        <f>SUM(N309:Q309)</f>
        <v>200</v>
      </c>
      <c r="S309" s="26"/>
      <c r="T309" s="38"/>
      <c r="V309" t="s">
        <v>493</v>
      </c>
      <c r="W309">
        <v>200</v>
      </c>
    </row>
    <row r="310" spans="1:23" ht="18" customHeight="1">
      <c r="A310" s="9"/>
      <c r="B310" s="5">
        <v>1</v>
      </c>
      <c r="C310" s="2"/>
      <c r="D310" s="5">
        <v>0</v>
      </c>
      <c r="E310" s="11">
        <v>2050899</v>
      </c>
      <c r="F310" s="10">
        <v>205</v>
      </c>
      <c r="G310" s="10">
        <v>20508</v>
      </c>
      <c r="H310" s="10">
        <v>2050899</v>
      </c>
      <c r="I310" s="10"/>
      <c r="J310" s="22"/>
      <c r="K310" s="23"/>
      <c r="L310" s="24"/>
      <c r="M310" s="30" t="s">
        <v>494</v>
      </c>
      <c r="N310" s="26">
        <f aca="true" t="shared" si="62" ref="N310:S310">SUM(N311:N313)</f>
        <v>765.15</v>
      </c>
      <c r="O310" s="26">
        <f t="shared" si="62"/>
        <v>-14.88</v>
      </c>
      <c r="P310" s="26">
        <f t="shared" si="62"/>
        <v>0</v>
      </c>
      <c r="Q310" s="26">
        <f t="shared" si="62"/>
        <v>0</v>
      </c>
      <c r="R310" s="26">
        <f t="shared" si="62"/>
        <v>750.27</v>
      </c>
      <c r="S310" s="26">
        <f t="shared" si="62"/>
        <v>0</v>
      </c>
      <c r="T310" s="38"/>
      <c r="V310" t="s">
        <v>495</v>
      </c>
      <c r="W310">
        <v>765</v>
      </c>
    </row>
    <row r="311" spans="1:23" ht="18" customHeight="1">
      <c r="A311" s="9"/>
      <c r="B311" s="5">
        <v>1</v>
      </c>
      <c r="C311" s="2"/>
      <c r="D311" s="5">
        <v>0</v>
      </c>
      <c r="E311" s="11">
        <v>20509</v>
      </c>
      <c r="F311" s="10"/>
      <c r="G311" s="10">
        <v>20509</v>
      </c>
      <c r="H311" s="10"/>
      <c r="I311" s="10"/>
      <c r="J311" s="22"/>
      <c r="K311" s="23"/>
      <c r="L311" s="24"/>
      <c r="M311" s="30" t="s">
        <v>486</v>
      </c>
      <c r="N311" s="26">
        <v>750.27</v>
      </c>
      <c r="O311" s="26"/>
      <c r="P311" s="26"/>
      <c r="Q311" s="26"/>
      <c r="R311" s="26">
        <f>SUM(N311:Q311)</f>
        <v>750.27</v>
      </c>
      <c r="S311" s="26"/>
      <c r="T311" s="38"/>
      <c r="V311" t="s">
        <v>487</v>
      </c>
      <c r="W311">
        <v>750</v>
      </c>
    </row>
    <row r="312" spans="1:23" ht="18" customHeight="1">
      <c r="A312" s="9"/>
      <c r="B312" s="5">
        <v>1</v>
      </c>
      <c r="C312" s="2"/>
      <c r="D312" s="5">
        <v>0</v>
      </c>
      <c r="E312" s="11">
        <v>2050999</v>
      </c>
      <c r="F312" s="10">
        <v>205</v>
      </c>
      <c r="G312" s="10">
        <v>20509</v>
      </c>
      <c r="H312" s="10">
        <v>2050999</v>
      </c>
      <c r="I312" s="10"/>
      <c r="J312" s="22"/>
      <c r="K312" s="23"/>
      <c r="L312" s="24"/>
      <c r="M312" s="30" t="s">
        <v>496</v>
      </c>
      <c r="N312" s="26">
        <v>14.88</v>
      </c>
      <c r="O312" s="26">
        <v>-14.88</v>
      </c>
      <c r="P312" s="26"/>
      <c r="Q312" s="26"/>
      <c r="R312" s="26">
        <f>SUM(N312:Q312)</f>
        <v>0</v>
      </c>
      <c r="S312" s="26"/>
      <c r="T312" s="38"/>
      <c r="V312" t="s">
        <v>497</v>
      </c>
      <c r="W312">
        <v>15</v>
      </c>
    </row>
    <row r="313" spans="1:23" ht="18" customHeight="1">
      <c r="A313" s="9"/>
      <c r="B313" s="5">
        <v>1</v>
      </c>
      <c r="C313" s="2"/>
      <c r="D313" s="5">
        <v>0</v>
      </c>
      <c r="E313" s="11">
        <v>20599</v>
      </c>
      <c r="F313" s="10"/>
      <c r="G313" s="10">
        <v>20599</v>
      </c>
      <c r="H313" s="10"/>
      <c r="I313" s="10"/>
      <c r="J313" s="22"/>
      <c r="K313" s="23"/>
      <c r="L313" s="24"/>
      <c r="M313" s="30" t="s">
        <v>498</v>
      </c>
      <c r="N313" s="26"/>
      <c r="O313" s="26"/>
      <c r="P313" s="26"/>
      <c r="Q313" s="26"/>
      <c r="R313" s="26">
        <f>SUM(N313:Q313)</f>
        <v>0</v>
      </c>
      <c r="S313" s="26"/>
      <c r="T313" s="38"/>
      <c r="V313" t="s">
        <v>499</v>
      </c>
      <c r="W313">
        <v>0</v>
      </c>
    </row>
    <row r="314" spans="1:23" ht="18" customHeight="1">
      <c r="A314" s="9"/>
      <c r="B314" s="5">
        <v>1</v>
      </c>
      <c r="C314" s="2"/>
      <c r="D314" s="5">
        <v>0</v>
      </c>
      <c r="E314" s="11">
        <v>2059999</v>
      </c>
      <c r="F314" s="10">
        <v>205</v>
      </c>
      <c r="G314" s="10">
        <v>20599</v>
      </c>
      <c r="H314" s="10">
        <v>2059999</v>
      </c>
      <c r="I314" s="10"/>
      <c r="J314" s="22"/>
      <c r="K314" s="23"/>
      <c r="L314" s="24"/>
      <c r="M314" s="30" t="s">
        <v>500</v>
      </c>
      <c r="N314" s="26">
        <f aca="true" t="shared" si="63" ref="N314:S314">SUM(N315:N317)</f>
        <v>33056.05</v>
      </c>
      <c r="O314" s="26">
        <f t="shared" si="63"/>
        <v>-62.18</v>
      </c>
      <c r="P314" s="26">
        <f t="shared" si="63"/>
        <v>0</v>
      </c>
      <c r="Q314" s="26">
        <f t="shared" si="63"/>
        <v>0</v>
      </c>
      <c r="R314" s="26">
        <f t="shared" si="63"/>
        <v>32993.87</v>
      </c>
      <c r="S314" s="26">
        <f t="shared" si="63"/>
        <v>0</v>
      </c>
      <c r="T314" s="38"/>
      <c r="V314" s="40" t="s">
        <v>501</v>
      </c>
      <c r="W314" s="40">
        <v>33056</v>
      </c>
    </row>
    <row r="315" spans="1:23" ht="18" customHeight="1">
      <c r="A315" s="9"/>
      <c r="B315" s="5">
        <v>1</v>
      </c>
      <c r="C315" s="2"/>
      <c r="D315" s="5">
        <v>0</v>
      </c>
      <c r="E315" s="11">
        <v>206</v>
      </c>
      <c r="F315" s="10">
        <v>206</v>
      </c>
      <c r="G315" s="10"/>
      <c r="H315" s="10"/>
      <c r="I315" s="10"/>
      <c r="J315" s="22"/>
      <c r="K315" s="23"/>
      <c r="L315" s="24"/>
      <c r="M315" s="30" t="s">
        <v>502</v>
      </c>
      <c r="N315" s="26">
        <v>33055.05</v>
      </c>
      <c r="O315" s="26">
        <v>-62.18</v>
      </c>
      <c r="P315" s="26"/>
      <c r="Q315" s="26"/>
      <c r="R315" s="26">
        <f>SUM(N315:Q315)</f>
        <v>32992.87</v>
      </c>
      <c r="S315" s="26"/>
      <c r="T315" s="38"/>
      <c r="V315" t="s">
        <v>503</v>
      </c>
      <c r="W315">
        <v>33055</v>
      </c>
    </row>
    <row r="316" spans="1:23" ht="18" customHeight="1">
      <c r="A316" s="9"/>
      <c r="B316" s="5">
        <v>1</v>
      </c>
      <c r="C316" s="2"/>
      <c r="D316" s="5">
        <v>0</v>
      </c>
      <c r="E316" s="11">
        <v>20601</v>
      </c>
      <c r="F316" s="10"/>
      <c r="G316" s="10">
        <v>20601</v>
      </c>
      <c r="H316" s="10"/>
      <c r="I316" s="10"/>
      <c r="J316" s="22"/>
      <c r="K316" s="23"/>
      <c r="L316" s="24"/>
      <c r="M316" s="30" t="s">
        <v>504</v>
      </c>
      <c r="N316" s="26"/>
      <c r="O316" s="26"/>
      <c r="P316" s="26"/>
      <c r="Q316" s="26"/>
      <c r="R316" s="26">
        <f>SUM(N316:Q316)</f>
        <v>0</v>
      </c>
      <c r="S316" s="26"/>
      <c r="T316" s="38"/>
      <c r="V316" t="s">
        <v>505</v>
      </c>
      <c r="W316">
        <v>0</v>
      </c>
    </row>
    <row r="317" spans="1:23" ht="18" customHeight="1">
      <c r="A317" s="9"/>
      <c r="B317" s="5">
        <v>1</v>
      </c>
      <c r="C317" s="2"/>
      <c r="D317" s="5">
        <v>0</v>
      </c>
      <c r="E317" s="11">
        <v>2060101</v>
      </c>
      <c r="F317" s="10">
        <v>206</v>
      </c>
      <c r="G317" s="10">
        <v>20601</v>
      </c>
      <c r="H317" s="10">
        <v>2060101</v>
      </c>
      <c r="I317" s="10"/>
      <c r="J317" s="22"/>
      <c r="K317" s="23"/>
      <c r="L317" s="24"/>
      <c r="M317" s="30" t="s">
        <v>506</v>
      </c>
      <c r="N317" s="26">
        <v>1</v>
      </c>
      <c r="O317" s="26"/>
      <c r="P317" s="26"/>
      <c r="Q317" s="26"/>
      <c r="R317" s="26">
        <f>SUM(N317:Q317)</f>
        <v>1</v>
      </c>
      <c r="S317" s="26"/>
      <c r="T317" s="38"/>
      <c r="V317" t="s">
        <v>507</v>
      </c>
      <c r="W317">
        <v>1</v>
      </c>
    </row>
    <row r="318" spans="1:23" ht="18" customHeight="1">
      <c r="A318" s="9"/>
      <c r="B318" s="5">
        <v>1</v>
      </c>
      <c r="C318" s="2"/>
      <c r="D318" s="5">
        <v>0</v>
      </c>
      <c r="E318" s="11">
        <v>2060102</v>
      </c>
      <c r="F318" s="10">
        <v>206</v>
      </c>
      <c r="G318" s="10">
        <v>20601</v>
      </c>
      <c r="H318" s="10">
        <v>2060102</v>
      </c>
      <c r="I318" s="10"/>
      <c r="J318" s="22"/>
      <c r="K318" s="23"/>
      <c r="L318" s="24"/>
      <c r="M318" s="30" t="s">
        <v>508</v>
      </c>
      <c r="N318" s="26">
        <f aca="true" t="shared" si="64" ref="N318:S318">SUM(N319:N321)</f>
        <v>300</v>
      </c>
      <c r="O318" s="26">
        <f t="shared" si="64"/>
        <v>0</v>
      </c>
      <c r="P318" s="26">
        <f t="shared" si="64"/>
        <v>0</v>
      </c>
      <c r="Q318" s="26">
        <f t="shared" si="64"/>
        <v>0</v>
      </c>
      <c r="R318" s="26">
        <f t="shared" si="64"/>
        <v>300</v>
      </c>
      <c r="S318" s="26">
        <f t="shared" si="64"/>
        <v>0</v>
      </c>
      <c r="T318" s="38"/>
      <c r="V318" t="s">
        <v>509</v>
      </c>
      <c r="W318">
        <v>300</v>
      </c>
    </row>
    <row r="319" spans="1:23" ht="18" customHeight="1">
      <c r="A319" s="9"/>
      <c r="B319" s="5">
        <v>1</v>
      </c>
      <c r="C319" s="2"/>
      <c r="D319" s="5">
        <v>0</v>
      </c>
      <c r="E319" s="11">
        <v>2060103</v>
      </c>
      <c r="F319" s="10">
        <v>206</v>
      </c>
      <c r="G319" s="10">
        <v>20601</v>
      </c>
      <c r="H319" s="10">
        <v>2060103</v>
      </c>
      <c r="I319" s="10"/>
      <c r="J319" s="22"/>
      <c r="K319" s="23"/>
      <c r="L319" s="24"/>
      <c r="M319" s="30" t="s">
        <v>510</v>
      </c>
      <c r="N319" s="26"/>
      <c r="O319" s="26"/>
      <c r="P319" s="26"/>
      <c r="Q319" s="26"/>
      <c r="R319" s="26">
        <f>SUM(N319:Q319)</f>
        <v>0</v>
      </c>
      <c r="S319" s="26"/>
      <c r="T319" s="38"/>
      <c r="V319" t="s">
        <v>511</v>
      </c>
      <c r="W319">
        <v>0</v>
      </c>
    </row>
    <row r="320" spans="1:23" ht="18" customHeight="1">
      <c r="A320" s="9"/>
      <c r="B320" s="5">
        <v>1</v>
      </c>
      <c r="C320" s="2"/>
      <c r="D320" s="5">
        <v>0</v>
      </c>
      <c r="E320" s="11">
        <v>20602</v>
      </c>
      <c r="F320" s="10"/>
      <c r="G320" s="10">
        <v>20602</v>
      </c>
      <c r="H320" s="10"/>
      <c r="I320" s="10"/>
      <c r="J320" s="22"/>
      <c r="K320" s="23"/>
      <c r="L320" s="24"/>
      <c r="M320" s="30" t="s">
        <v>512</v>
      </c>
      <c r="N320" s="26">
        <v>300</v>
      </c>
      <c r="O320" s="26"/>
      <c r="P320" s="26"/>
      <c r="Q320" s="26"/>
      <c r="R320" s="26">
        <f>SUM(N320:Q320)</f>
        <v>300</v>
      </c>
      <c r="S320" s="26"/>
      <c r="T320" s="38"/>
      <c r="V320" t="s">
        <v>513</v>
      </c>
      <c r="W320">
        <v>300</v>
      </c>
    </row>
    <row r="321" spans="1:23" ht="18" customHeight="1">
      <c r="A321" s="9"/>
      <c r="B321" s="5">
        <v>1</v>
      </c>
      <c r="C321" s="2"/>
      <c r="D321" s="5">
        <v>0</v>
      </c>
      <c r="E321" s="11">
        <v>2060201</v>
      </c>
      <c r="F321" s="10">
        <v>206</v>
      </c>
      <c r="G321" s="10">
        <v>20602</v>
      </c>
      <c r="H321" s="10">
        <v>2060201</v>
      </c>
      <c r="I321" s="10"/>
      <c r="J321" s="22"/>
      <c r="K321" s="23"/>
      <c r="L321" s="24"/>
      <c r="M321" s="30" t="s">
        <v>514</v>
      </c>
      <c r="N321" s="26"/>
      <c r="O321" s="26"/>
      <c r="P321" s="26"/>
      <c r="Q321" s="26"/>
      <c r="R321" s="26">
        <f>SUM(N321:Q321)</f>
        <v>0</v>
      </c>
      <c r="S321" s="26"/>
      <c r="T321" s="38"/>
      <c r="V321" t="s">
        <v>515</v>
      </c>
      <c r="W321">
        <v>0</v>
      </c>
    </row>
    <row r="322" spans="1:23" ht="18" customHeight="1">
      <c r="A322" s="9"/>
      <c r="B322" s="5">
        <v>1</v>
      </c>
      <c r="C322" s="2"/>
      <c r="D322" s="5">
        <v>0</v>
      </c>
      <c r="E322" s="11">
        <v>2060203</v>
      </c>
      <c r="F322" s="10">
        <v>206</v>
      </c>
      <c r="G322" s="10">
        <v>20602</v>
      </c>
      <c r="H322" s="10">
        <v>2060203</v>
      </c>
      <c r="I322" s="10"/>
      <c r="J322" s="22"/>
      <c r="K322" s="23"/>
      <c r="L322" s="24"/>
      <c r="M322" s="30" t="s">
        <v>516</v>
      </c>
      <c r="N322" s="26">
        <f aca="true" t="shared" si="65" ref="N322:S322">SUM(N323:N325)</f>
        <v>1987.33</v>
      </c>
      <c r="O322" s="26">
        <f t="shared" si="65"/>
        <v>0</v>
      </c>
      <c r="P322" s="26">
        <f t="shared" si="65"/>
        <v>0</v>
      </c>
      <c r="Q322" s="26">
        <f t="shared" si="65"/>
        <v>0</v>
      </c>
      <c r="R322" s="26">
        <f t="shared" si="65"/>
        <v>1987.33</v>
      </c>
      <c r="S322" s="26">
        <f t="shared" si="65"/>
        <v>0</v>
      </c>
      <c r="T322" s="38"/>
      <c r="V322" t="s">
        <v>517</v>
      </c>
      <c r="W322">
        <v>1988</v>
      </c>
    </row>
    <row r="323" spans="1:23" ht="18" customHeight="1">
      <c r="A323" s="5"/>
      <c r="B323" s="5">
        <v>1</v>
      </c>
      <c r="C323" s="50"/>
      <c r="D323" s="51"/>
      <c r="E323" s="52">
        <v>2060204</v>
      </c>
      <c r="F323" s="53">
        <v>206</v>
      </c>
      <c r="G323" s="53">
        <v>20602</v>
      </c>
      <c r="H323" s="53">
        <v>2060204</v>
      </c>
      <c r="I323" s="10"/>
      <c r="J323" s="22"/>
      <c r="K323" s="23"/>
      <c r="L323" s="24"/>
      <c r="M323" s="30" t="s">
        <v>518</v>
      </c>
      <c r="N323" s="26">
        <v>790.21</v>
      </c>
      <c r="O323" s="26"/>
      <c r="P323" s="26"/>
      <c r="Q323" s="26"/>
      <c r="R323" s="26">
        <f>SUM(N323:Q323)</f>
        <v>790.21</v>
      </c>
      <c r="S323" s="26"/>
      <c r="T323" s="38"/>
      <c r="V323" t="s">
        <v>519</v>
      </c>
      <c r="W323">
        <v>790</v>
      </c>
    </row>
    <row r="324" spans="1:23" ht="18" customHeight="1">
      <c r="A324" s="9"/>
      <c r="B324" s="5">
        <v>1</v>
      </c>
      <c r="C324" s="2"/>
      <c r="D324" s="5">
        <v>0</v>
      </c>
      <c r="E324" s="11">
        <v>20603</v>
      </c>
      <c r="F324" s="10"/>
      <c r="G324" s="10">
        <v>20603</v>
      </c>
      <c r="H324" s="10"/>
      <c r="I324" s="10"/>
      <c r="J324" s="22"/>
      <c r="K324" s="23"/>
      <c r="L324" s="24"/>
      <c r="M324" s="30" t="s">
        <v>520</v>
      </c>
      <c r="N324" s="26">
        <v>370.6</v>
      </c>
      <c r="O324" s="26"/>
      <c r="P324" s="26"/>
      <c r="Q324" s="26"/>
      <c r="R324" s="26">
        <f>SUM(N324:Q324)</f>
        <v>370.6</v>
      </c>
      <c r="S324" s="26"/>
      <c r="T324" s="38"/>
      <c r="V324" t="s">
        <v>521</v>
      </c>
      <c r="W324">
        <v>371</v>
      </c>
    </row>
    <row r="325" spans="1:23" ht="18" customHeight="1">
      <c r="A325" s="9"/>
      <c r="B325" s="5"/>
      <c r="C325" s="2"/>
      <c r="D325" s="5"/>
      <c r="E325" s="11"/>
      <c r="F325" s="10"/>
      <c r="G325" s="10"/>
      <c r="H325" s="10"/>
      <c r="I325" s="10"/>
      <c r="J325" s="22"/>
      <c r="K325" s="23"/>
      <c r="L325" s="24"/>
      <c r="M325" s="39" t="s">
        <v>522</v>
      </c>
      <c r="N325" s="26">
        <v>826.52</v>
      </c>
      <c r="O325" s="26"/>
      <c r="P325" s="26"/>
      <c r="Q325" s="26"/>
      <c r="R325" s="26">
        <f>SUM(N325:Q325)</f>
        <v>826.52</v>
      </c>
      <c r="S325" s="26"/>
      <c r="T325" s="38"/>
      <c r="V325" t="s">
        <v>523</v>
      </c>
      <c r="W325">
        <v>827</v>
      </c>
    </row>
    <row r="326" spans="1:23" ht="18" customHeight="1">
      <c r="A326" s="9"/>
      <c r="B326" s="5">
        <v>1</v>
      </c>
      <c r="C326" s="2"/>
      <c r="D326" s="5">
        <v>0</v>
      </c>
      <c r="E326" s="11">
        <v>2060301</v>
      </c>
      <c r="F326" s="10">
        <v>206</v>
      </c>
      <c r="G326" s="10">
        <v>20603</v>
      </c>
      <c r="H326" s="10">
        <v>2060301</v>
      </c>
      <c r="I326" s="10"/>
      <c r="J326" s="22"/>
      <c r="K326" s="23"/>
      <c r="L326" s="24"/>
      <c r="M326" s="30" t="s">
        <v>524</v>
      </c>
      <c r="N326" s="26">
        <f aca="true" t="shared" si="66" ref="N326:S326">SUM(N327:N332)</f>
        <v>1485.65</v>
      </c>
      <c r="O326" s="26">
        <f t="shared" si="66"/>
        <v>0</v>
      </c>
      <c r="P326" s="26">
        <f t="shared" si="66"/>
        <v>0</v>
      </c>
      <c r="Q326" s="26">
        <f t="shared" si="66"/>
        <v>0</v>
      </c>
      <c r="R326" s="26">
        <f t="shared" si="66"/>
        <v>1485.65</v>
      </c>
      <c r="S326" s="26">
        <f t="shared" si="66"/>
        <v>0</v>
      </c>
      <c r="T326" s="38"/>
      <c r="V326" t="s">
        <v>525</v>
      </c>
      <c r="W326">
        <v>1486</v>
      </c>
    </row>
    <row r="327" spans="1:23" ht="18" customHeight="1">
      <c r="A327" s="9"/>
      <c r="B327" s="5">
        <v>1</v>
      </c>
      <c r="C327" s="2"/>
      <c r="D327" s="5">
        <v>0</v>
      </c>
      <c r="E327" s="11">
        <v>2060302</v>
      </c>
      <c r="F327" s="10">
        <v>206</v>
      </c>
      <c r="G327" s="10">
        <v>20603</v>
      </c>
      <c r="H327" s="10">
        <v>2060302</v>
      </c>
      <c r="I327" s="10"/>
      <c r="J327" s="22"/>
      <c r="K327" s="23"/>
      <c r="L327" s="24"/>
      <c r="M327" s="30" t="s">
        <v>486</v>
      </c>
      <c r="N327" s="26">
        <v>337.43</v>
      </c>
      <c r="O327" s="26"/>
      <c r="P327" s="26"/>
      <c r="Q327" s="26"/>
      <c r="R327" s="26">
        <f aca="true" t="shared" si="67" ref="R327:R332">SUM(N327:Q327)</f>
        <v>337.43</v>
      </c>
      <c r="S327" s="26"/>
      <c r="T327" s="38"/>
      <c r="V327" t="s">
        <v>487</v>
      </c>
      <c r="W327">
        <v>337</v>
      </c>
    </row>
    <row r="328" spans="1:23" ht="18" customHeight="1">
      <c r="A328" s="5"/>
      <c r="B328" s="5">
        <v>1</v>
      </c>
      <c r="C328" s="2"/>
      <c r="D328" s="5">
        <v>0</v>
      </c>
      <c r="E328" s="11">
        <v>2060303</v>
      </c>
      <c r="F328" s="10">
        <v>206</v>
      </c>
      <c r="G328" s="10">
        <v>20603</v>
      </c>
      <c r="H328" s="10">
        <v>2060303</v>
      </c>
      <c r="I328" s="10"/>
      <c r="J328" s="22"/>
      <c r="K328" s="23"/>
      <c r="L328" s="24"/>
      <c r="M328" s="30" t="s">
        <v>526</v>
      </c>
      <c r="N328" s="26">
        <v>564.51</v>
      </c>
      <c r="O328" s="26"/>
      <c r="P328" s="26"/>
      <c r="Q328" s="26"/>
      <c r="R328" s="26">
        <f t="shared" si="67"/>
        <v>564.51</v>
      </c>
      <c r="S328" s="26"/>
      <c r="T328" s="38"/>
      <c r="V328" t="s">
        <v>527</v>
      </c>
      <c r="W328">
        <v>565</v>
      </c>
    </row>
    <row r="329" spans="1:23" ht="18" customHeight="1">
      <c r="A329" s="9"/>
      <c r="B329" s="5">
        <v>1</v>
      </c>
      <c r="C329" s="2"/>
      <c r="D329" s="5">
        <v>0</v>
      </c>
      <c r="E329" s="11">
        <v>20604</v>
      </c>
      <c r="F329" s="10"/>
      <c r="G329" s="10">
        <v>20604</v>
      </c>
      <c r="H329" s="10"/>
      <c r="I329" s="10"/>
      <c r="J329" s="22"/>
      <c r="K329" s="23"/>
      <c r="L329" s="24"/>
      <c r="M329" s="30" t="s">
        <v>528</v>
      </c>
      <c r="N329" s="26"/>
      <c r="O329" s="26"/>
      <c r="P329" s="26"/>
      <c r="Q329" s="26"/>
      <c r="R329" s="26">
        <f t="shared" si="67"/>
        <v>0</v>
      </c>
      <c r="S329" s="26"/>
      <c r="T329" s="38"/>
      <c r="V329" t="s">
        <v>529</v>
      </c>
      <c r="W329">
        <v>0</v>
      </c>
    </row>
    <row r="330" spans="1:23" ht="18" customHeight="1">
      <c r="A330" s="9"/>
      <c r="B330" s="5">
        <v>1</v>
      </c>
      <c r="C330" s="2"/>
      <c r="D330" s="5">
        <v>0</v>
      </c>
      <c r="E330" s="11">
        <v>2060402</v>
      </c>
      <c r="F330" s="10">
        <v>206</v>
      </c>
      <c r="G330" s="10">
        <v>20604</v>
      </c>
      <c r="H330" s="10">
        <v>2060402</v>
      </c>
      <c r="I330" s="10"/>
      <c r="J330" s="22"/>
      <c r="K330" s="23"/>
      <c r="L330" s="24"/>
      <c r="M330" s="30" t="s">
        <v>530</v>
      </c>
      <c r="N330" s="26">
        <v>241.84</v>
      </c>
      <c r="O330" s="26"/>
      <c r="P330" s="26"/>
      <c r="Q330" s="26"/>
      <c r="R330" s="26">
        <f t="shared" si="67"/>
        <v>241.84</v>
      </c>
      <c r="S330" s="26"/>
      <c r="T330" s="38"/>
      <c r="V330" t="s">
        <v>531</v>
      </c>
      <c r="W330">
        <v>242</v>
      </c>
    </row>
    <row r="331" spans="1:23" ht="18" customHeight="1">
      <c r="A331" s="9"/>
      <c r="B331" s="5">
        <v>1</v>
      </c>
      <c r="C331" s="2"/>
      <c r="D331" s="5">
        <v>0</v>
      </c>
      <c r="E331" s="11">
        <v>2060403</v>
      </c>
      <c r="F331" s="10">
        <v>206</v>
      </c>
      <c r="G331" s="10">
        <v>20604</v>
      </c>
      <c r="H331" s="10">
        <v>2060403</v>
      </c>
      <c r="I331" s="10"/>
      <c r="J331" s="22"/>
      <c r="K331" s="23"/>
      <c r="L331" s="24"/>
      <c r="M331" s="30" t="s">
        <v>532</v>
      </c>
      <c r="N331" s="26"/>
      <c r="O331" s="26"/>
      <c r="P331" s="26"/>
      <c r="Q331" s="26"/>
      <c r="R331" s="26">
        <f t="shared" si="67"/>
        <v>0</v>
      </c>
      <c r="S331" s="26"/>
      <c r="T331" s="38"/>
      <c r="V331" t="s">
        <v>533</v>
      </c>
      <c r="W331">
        <v>0</v>
      </c>
    </row>
    <row r="332" spans="1:23" ht="18" customHeight="1">
      <c r="A332" s="9"/>
      <c r="B332" s="5"/>
      <c r="C332" s="2"/>
      <c r="D332" s="5"/>
      <c r="E332" s="11"/>
      <c r="F332" s="10"/>
      <c r="G332" s="10"/>
      <c r="H332" s="10"/>
      <c r="I332" s="10"/>
      <c r="J332" s="22"/>
      <c r="K332" s="23"/>
      <c r="L332" s="24"/>
      <c r="M332" s="39" t="s">
        <v>534</v>
      </c>
      <c r="N332" s="26">
        <v>341.87</v>
      </c>
      <c r="O332" s="26"/>
      <c r="P332" s="26"/>
      <c r="Q332" s="26"/>
      <c r="R332" s="26">
        <f t="shared" si="67"/>
        <v>341.87</v>
      </c>
      <c r="S332" s="26"/>
      <c r="T332" s="38"/>
      <c r="V332" t="s">
        <v>535</v>
      </c>
      <c r="W332">
        <v>342</v>
      </c>
    </row>
    <row r="333" spans="1:23" ht="18" customHeight="1">
      <c r="A333" s="9"/>
      <c r="B333" s="5"/>
      <c r="C333" s="2"/>
      <c r="D333" s="5"/>
      <c r="E333" s="11"/>
      <c r="F333" s="10"/>
      <c r="G333" s="10"/>
      <c r="H333" s="10"/>
      <c r="I333" s="10"/>
      <c r="J333" s="22"/>
      <c r="K333" s="23"/>
      <c r="L333" s="24"/>
      <c r="M333" s="39" t="s">
        <v>536</v>
      </c>
      <c r="N333" s="26">
        <f aca="true" t="shared" si="68" ref="N333:S333">SUM(N334:N335)</f>
        <v>14770</v>
      </c>
      <c r="O333" s="26">
        <f t="shared" si="68"/>
        <v>-393.43</v>
      </c>
      <c r="P333" s="26">
        <f t="shared" si="68"/>
        <v>0</v>
      </c>
      <c r="Q333" s="26">
        <f t="shared" si="68"/>
        <v>0</v>
      </c>
      <c r="R333" s="26">
        <f t="shared" si="68"/>
        <v>14376.57</v>
      </c>
      <c r="S333" s="26">
        <f t="shared" si="68"/>
        <v>0</v>
      </c>
      <c r="T333" s="38"/>
      <c r="V333" t="s">
        <v>537</v>
      </c>
      <c r="W333">
        <v>14770</v>
      </c>
    </row>
    <row r="334" spans="1:23" ht="18" customHeight="1">
      <c r="A334" s="9"/>
      <c r="B334" s="5"/>
      <c r="C334" s="2"/>
      <c r="D334" s="5"/>
      <c r="E334" s="11"/>
      <c r="F334" s="10"/>
      <c r="G334" s="10"/>
      <c r="H334" s="10"/>
      <c r="I334" s="10"/>
      <c r="J334" s="22"/>
      <c r="K334" s="23"/>
      <c r="L334" s="24"/>
      <c r="M334" s="39" t="s">
        <v>538</v>
      </c>
      <c r="N334" s="26">
        <v>353.37</v>
      </c>
      <c r="O334" s="26">
        <v>-353.37</v>
      </c>
      <c r="P334" s="26"/>
      <c r="Q334" s="26"/>
      <c r="R334" s="26">
        <f aca="true" t="shared" si="69" ref="R334:R350">SUM(N334:Q334)</f>
        <v>0</v>
      </c>
      <c r="S334" s="26"/>
      <c r="T334" s="38"/>
      <c r="V334" t="s">
        <v>539</v>
      </c>
      <c r="W334">
        <v>353</v>
      </c>
    </row>
    <row r="335" spans="1:23" ht="18" customHeight="1">
      <c r="A335" s="9"/>
      <c r="B335" s="5"/>
      <c r="C335" s="2"/>
      <c r="D335" s="5"/>
      <c r="E335" s="11"/>
      <c r="F335" s="10"/>
      <c r="G335" s="10"/>
      <c r="H335" s="10"/>
      <c r="I335" s="10"/>
      <c r="J335" s="22"/>
      <c r="K335" s="23"/>
      <c r="L335" s="24"/>
      <c r="M335" s="39" t="s">
        <v>537</v>
      </c>
      <c r="N335" s="26">
        <v>14416.63</v>
      </c>
      <c r="O335" s="26">
        <v>-40.06</v>
      </c>
      <c r="P335" s="26"/>
      <c r="Q335" s="26"/>
      <c r="R335" s="26">
        <f t="shared" si="69"/>
        <v>14376.57</v>
      </c>
      <c r="S335" s="26"/>
      <c r="T335" s="38"/>
      <c r="V335" t="s">
        <v>540</v>
      </c>
      <c r="W335">
        <v>14417</v>
      </c>
    </row>
    <row r="336" spans="1:23" ht="18" customHeight="1">
      <c r="A336" s="9"/>
      <c r="B336" s="5">
        <v>1</v>
      </c>
      <c r="C336" s="2"/>
      <c r="D336" s="5"/>
      <c r="E336" s="11">
        <v>2060499</v>
      </c>
      <c r="F336" s="10">
        <v>206</v>
      </c>
      <c r="G336" s="10">
        <v>20604</v>
      </c>
      <c r="H336" s="11">
        <v>2060499</v>
      </c>
      <c r="I336" s="10" t="s">
        <v>249</v>
      </c>
      <c r="J336" s="22"/>
      <c r="K336" s="23"/>
      <c r="L336" s="24" t="s">
        <v>24</v>
      </c>
      <c r="M336" s="25" t="s">
        <v>22</v>
      </c>
      <c r="N336" s="26">
        <f>N337+N351+N358+N368+N377</f>
        <v>78902.73</v>
      </c>
      <c r="O336" s="26">
        <f>O337+O351+O358+O368+O377</f>
        <v>-3585.32</v>
      </c>
      <c r="P336" s="26">
        <f>P337+P351+P358+P368+P377</f>
        <v>-8000</v>
      </c>
      <c r="Q336" s="26">
        <f>Q337+Q351+Q358+Q368+Q377</f>
        <v>0</v>
      </c>
      <c r="R336" s="26">
        <f>R337+R351+R358+R368+R377</f>
        <v>67317.41</v>
      </c>
      <c r="S336" s="26">
        <v>90627.84</v>
      </c>
      <c r="T336" s="36">
        <f>S336/R336*100-100</f>
        <v>34.627639417499864</v>
      </c>
      <c r="V336" t="s">
        <v>541</v>
      </c>
      <c r="W336">
        <v>78903</v>
      </c>
    </row>
    <row r="337" spans="1:23" ht="18" customHeight="1">
      <c r="A337" s="9"/>
      <c r="B337" s="5">
        <v>1</v>
      </c>
      <c r="C337" s="2"/>
      <c r="D337" s="5">
        <v>0</v>
      </c>
      <c r="E337" s="11">
        <v>20605</v>
      </c>
      <c r="F337" s="10"/>
      <c r="G337" s="10">
        <v>20605</v>
      </c>
      <c r="H337" s="10"/>
      <c r="I337" s="10"/>
      <c r="J337" s="22"/>
      <c r="K337" s="23"/>
      <c r="L337" s="24"/>
      <c r="M337" s="25" t="s">
        <v>542</v>
      </c>
      <c r="N337" s="26">
        <f aca="true" t="shared" si="70" ref="N337:S337">SUM(N338:N350)</f>
        <v>30744.93</v>
      </c>
      <c r="O337" s="26">
        <f t="shared" si="70"/>
        <v>-23.01</v>
      </c>
      <c r="P337" s="26">
        <f t="shared" si="70"/>
        <v>0</v>
      </c>
      <c r="Q337" s="26">
        <f t="shared" si="70"/>
        <v>0</v>
      </c>
      <c r="R337" s="26">
        <f t="shared" si="70"/>
        <v>30721.920000000002</v>
      </c>
      <c r="S337" s="26">
        <f t="shared" si="70"/>
        <v>0</v>
      </c>
      <c r="T337" s="38"/>
      <c r="V337" t="s">
        <v>543</v>
      </c>
      <c r="W337">
        <v>30745</v>
      </c>
    </row>
    <row r="338" spans="1:23" ht="18" customHeight="1">
      <c r="A338" s="9"/>
      <c r="B338" s="5">
        <v>1</v>
      </c>
      <c r="C338" s="2"/>
      <c r="D338" s="5">
        <v>0</v>
      </c>
      <c r="E338" s="11">
        <v>2060502</v>
      </c>
      <c r="F338" s="10">
        <v>206</v>
      </c>
      <c r="G338" s="10">
        <v>20605</v>
      </c>
      <c r="H338" s="10">
        <v>2060502</v>
      </c>
      <c r="I338" s="10"/>
      <c r="J338" s="22"/>
      <c r="K338" s="23"/>
      <c r="L338" s="24"/>
      <c r="M338" s="30" t="s">
        <v>131</v>
      </c>
      <c r="N338" s="26">
        <v>1756.03</v>
      </c>
      <c r="O338" s="26"/>
      <c r="P338" s="26"/>
      <c r="Q338" s="26"/>
      <c r="R338" s="26">
        <f t="shared" si="69"/>
        <v>1756.03</v>
      </c>
      <c r="S338" s="26"/>
      <c r="T338" s="38"/>
      <c r="V338" t="s">
        <v>98</v>
      </c>
      <c r="W338">
        <v>1756</v>
      </c>
    </row>
    <row r="339" spans="1:23" ht="18" customHeight="1">
      <c r="A339" s="9"/>
      <c r="B339" s="5">
        <v>1</v>
      </c>
      <c r="C339" s="2"/>
      <c r="D339" s="5">
        <v>0</v>
      </c>
      <c r="E339" s="11">
        <v>2060503</v>
      </c>
      <c r="F339" s="10">
        <v>206</v>
      </c>
      <c r="G339" s="10">
        <v>20605</v>
      </c>
      <c r="H339" s="10">
        <v>2060503</v>
      </c>
      <c r="I339" s="10"/>
      <c r="J339" s="22"/>
      <c r="K339" s="23"/>
      <c r="L339" s="24"/>
      <c r="M339" s="30" t="s">
        <v>132</v>
      </c>
      <c r="N339" s="26"/>
      <c r="O339" s="26"/>
      <c r="P339" s="26"/>
      <c r="Q339" s="26"/>
      <c r="R339" s="26">
        <f t="shared" si="69"/>
        <v>0</v>
      </c>
      <c r="S339" s="26"/>
      <c r="T339" s="38"/>
      <c r="V339" t="s">
        <v>100</v>
      </c>
      <c r="W339">
        <v>0</v>
      </c>
    </row>
    <row r="340" spans="1:23" ht="18" customHeight="1">
      <c r="A340" s="9"/>
      <c r="B340" s="5"/>
      <c r="C340" s="2"/>
      <c r="D340" s="5"/>
      <c r="E340" s="11"/>
      <c r="F340" s="10"/>
      <c r="G340" s="10"/>
      <c r="H340" s="10"/>
      <c r="I340" s="10"/>
      <c r="J340" s="22"/>
      <c r="K340" s="23"/>
      <c r="L340" s="24"/>
      <c r="M340" s="30" t="s">
        <v>133</v>
      </c>
      <c r="N340" s="26"/>
      <c r="O340" s="26"/>
      <c r="P340" s="26"/>
      <c r="Q340" s="26"/>
      <c r="R340" s="26">
        <f t="shared" si="69"/>
        <v>0</v>
      </c>
      <c r="S340" s="26"/>
      <c r="T340" s="38"/>
      <c r="V340" t="s">
        <v>102</v>
      </c>
      <c r="W340">
        <v>0</v>
      </c>
    </row>
    <row r="341" spans="1:23" ht="18" customHeight="1">
      <c r="A341" s="9"/>
      <c r="B341" s="5">
        <v>1</v>
      </c>
      <c r="C341" s="2"/>
      <c r="D341" s="5">
        <v>0</v>
      </c>
      <c r="E341" s="11">
        <v>2060599</v>
      </c>
      <c r="F341" s="10">
        <v>206</v>
      </c>
      <c r="G341" s="10">
        <v>20605</v>
      </c>
      <c r="H341" s="10">
        <v>2060599</v>
      </c>
      <c r="I341" s="10"/>
      <c r="J341" s="22"/>
      <c r="K341" s="23"/>
      <c r="L341" s="24"/>
      <c r="M341" s="30" t="s">
        <v>544</v>
      </c>
      <c r="N341" s="26">
        <v>5808.24</v>
      </c>
      <c r="O341" s="26"/>
      <c r="P341" s="26"/>
      <c r="Q341" s="26"/>
      <c r="R341" s="26">
        <f t="shared" si="69"/>
        <v>5808.24</v>
      </c>
      <c r="S341" s="26"/>
      <c r="T341" s="38"/>
      <c r="V341" t="s">
        <v>545</v>
      </c>
      <c r="W341">
        <v>5808</v>
      </c>
    </row>
    <row r="342" spans="1:23" ht="18" customHeight="1">
      <c r="A342" s="9"/>
      <c r="B342" s="5">
        <v>1</v>
      </c>
      <c r="C342" s="2"/>
      <c r="D342" s="5">
        <v>0</v>
      </c>
      <c r="E342" s="11">
        <v>20606</v>
      </c>
      <c r="F342" s="10"/>
      <c r="G342" s="10">
        <v>20606</v>
      </c>
      <c r="H342" s="10"/>
      <c r="I342" s="10"/>
      <c r="J342" s="22"/>
      <c r="K342" s="23"/>
      <c r="L342" s="24"/>
      <c r="M342" s="30" t="s">
        <v>546</v>
      </c>
      <c r="N342" s="26">
        <v>1936.07</v>
      </c>
      <c r="O342" s="26"/>
      <c r="P342" s="26"/>
      <c r="Q342" s="26"/>
      <c r="R342" s="26">
        <f t="shared" si="69"/>
        <v>1936.07</v>
      </c>
      <c r="S342" s="26"/>
      <c r="T342" s="38"/>
      <c r="V342" t="s">
        <v>547</v>
      </c>
      <c r="W342">
        <v>1936</v>
      </c>
    </row>
    <row r="343" spans="1:23" ht="18" customHeight="1">
      <c r="A343" s="9"/>
      <c r="B343" s="5">
        <v>1</v>
      </c>
      <c r="C343" s="2"/>
      <c r="D343" s="5">
        <v>0</v>
      </c>
      <c r="E343" s="11">
        <v>2060601</v>
      </c>
      <c r="F343" s="10">
        <v>206</v>
      </c>
      <c r="G343" s="10">
        <v>20606</v>
      </c>
      <c r="H343" s="10">
        <v>2060601</v>
      </c>
      <c r="I343" s="10"/>
      <c r="J343" s="22"/>
      <c r="K343" s="23"/>
      <c r="L343" s="24"/>
      <c r="M343" s="30" t="s">
        <v>548</v>
      </c>
      <c r="N343" s="26">
        <v>696.94</v>
      </c>
      <c r="O343" s="26"/>
      <c r="P343" s="26"/>
      <c r="Q343" s="26"/>
      <c r="R343" s="26">
        <f t="shared" si="69"/>
        <v>696.94</v>
      </c>
      <c r="S343" s="26"/>
      <c r="T343" s="38"/>
      <c r="V343" t="s">
        <v>549</v>
      </c>
      <c r="W343">
        <v>697</v>
      </c>
    </row>
    <row r="344" spans="1:23" ht="18" customHeight="1">
      <c r="A344" s="9"/>
      <c r="B344" s="5">
        <v>1</v>
      </c>
      <c r="C344" s="2"/>
      <c r="D344" s="5">
        <v>0</v>
      </c>
      <c r="E344" s="11">
        <v>2060602</v>
      </c>
      <c r="F344" s="10">
        <v>206</v>
      </c>
      <c r="G344" s="10">
        <v>20606</v>
      </c>
      <c r="H344" s="10">
        <v>2060602</v>
      </c>
      <c r="I344" s="10"/>
      <c r="J344" s="22"/>
      <c r="K344" s="23"/>
      <c r="L344" s="24"/>
      <c r="M344" s="30" t="s">
        <v>550</v>
      </c>
      <c r="N344" s="26">
        <v>1249.6</v>
      </c>
      <c r="O344" s="26"/>
      <c r="P344" s="26"/>
      <c r="Q344" s="26"/>
      <c r="R344" s="26">
        <f t="shared" si="69"/>
        <v>1249.6</v>
      </c>
      <c r="S344" s="26"/>
      <c r="T344" s="38"/>
      <c r="V344" t="s">
        <v>551</v>
      </c>
      <c r="W344">
        <v>1250</v>
      </c>
    </row>
    <row r="345" spans="1:23" ht="18" customHeight="1">
      <c r="A345" s="9"/>
      <c r="B345" s="5"/>
      <c r="C345" s="2"/>
      <c r="D345" s="5"/>
      <c r="E345" s="11"/>
      <c r="F345" s="10"/>
      <c r="G345" s="10"/>
      <c r="H345" s="10"/>
      <c r="I345" s="10"/>
      <c r="J345" s="22"/>
      <c r="K345" s="23"/>
      <c r="L345" s="24"/>
      <c r="M345" s="30" t="s">
        <v>552</v>
      </c>
      <c r="N345" s="26">
        <v>512.28</v>
      </c>
      <c r="O345" s="26"/>
      <c r="P345" s="26"/>
      <c r="Q345" s="26"/>
      <c r="R345" s="26">
        <f t="shared" si="69"/>
        <v>512.28</v>
      </c>
      <c r="S345" s="26"/>
      <c r="T345" s="38"/>
      <c r="V345" t="s">
        <v>553</v>
      </c>
      <c r="W345">
        <v>512</v>
      </c>
    </row>
    <row r="346" spans="1:23" ht="18" customHeight="1">
      <c r="A346" s="9"/>
      <c r="B346" s="5">
        <v>1</v>
      </c>
      <c r="C346" s="2"/>
      <c r="D346" s="5">
        <v>0</v>
      </c>
      <c r="E346" s="11">
        <v>20607</v>
      </c>
      <c r="F346" s="10"/>
      <c r="G346" s="10">
        <v>20607</v>
      </c>
      <c r="H346" s="10"/>
      <c r="I346" s="10"/>
      <c r="J346" s="22"/>
      <c r="K346" s="23"/>
      <c r="L346" s="24"/>
      <c r="M346" s="30" t="s">
        <v>554</v>
      </c>
      <c r="N346" s="26">
        <v>2495.83</v>
      </c>
      <c r="O346" s="26"/>
      <c r="P346" s="26"/>
      <c r="Q346" s="26"/>
      <c r="R346" s="26">
        <f t="shared" si="69"/>
        <v>2495.83</v>
      </c>
      <c r="S346" s="26"/>
      <c r="T346" s="38"/>
      <c r="V346" t="s">
        <v>555</v>
      </c>
      <c r="W346">
        <v>2496</v>
      </c>
    </row>
    <row r="347" spans="1:23" ht="18" customHeight="1">
      <c r="A347" s="9"/>
      <c r="B347" s="5">
        <v>1</v>
      </c>
      <c r="C347" s="2"/>
      <c r="D347" s="5">
        <v>0</v>
      </c>
      <c r="E347" s="11">
        <v>2060701</v>
      </c>
      <c r="F347" s="10">
        <v>206</v>
      </c>
      <c r="G347" s="10">
        <v>20607</v>
      </c>
      <c r="H347" s="10">
        <v>2060701</v>
      </c>
      <c r="I347" s="10"/>
      <c r="J347" s="22"/>
      <c r="K347" s="23"/>
      <c r="L347" s="24"/>
      <c r="M347" s="30" t="s">
        <v>556</v>
      </c>
      <c r="N347" s="26">
        <v>216.58</v>
      </c>
      <c r="O347" s="26"/>
      <c r="P347" s="26"/>
      <c r="Q347" s="26"/>
      <c r="R347" s="26">
        <f t="shared" si="69"/>
        <v>216.58</v>
      </c>
      <c r="S347" s="26"/>
      <c r="T347" s="38"/>
      <c r="V347" t="s">
        <v>557</v>
      </c>
      <c r="W347">
        <v>217</v>
      </c>
    </row>
    <row r="348" spans="1:23" ht="18" customHeight="1">
      <c r="A348" s="9"/>
      <c r="B348" s="5">
        <v>1</v>
      </c>
      <c r="C348" s="2"/>
      <c r="D348" s="5">
        <v>0</v>
      </c>
      <c r="E348" s="11">
        <v>2060702</v>
      </c>
      <c r="F348" s="10">
        <v>206</v>
      </c>
      <c r="G348" s="10">
        <v>20607</v>
      </c>
      <c r="H348" s="10">
        <v>2060702</v>
      </c>
      <c r="I348" s="10"/>
      <c r="J348" s="22"/>
      <c r="K348" s="23"/>
      <c r="L348" s="24"/>
      <c r="M348" s="30" t="s">
        <v>558</v>
      </c>
      <c r="N348" s="26">
        <v>1558.48</v>
      </c>
      <c r="O348" s="26">
        <v>-18.01</v>
      </c>
      <c r="P348" s="26"/>
      <c r="Q348" s="26"/>
      <c r="R348" s="26">
        <f t="shared" si="69"/>
        <v>1540.47</v>
      </c>
      <c r="S348" s="26"/>
      <c r="T348" s="38"/>
      <c r="V348" t="s">
        <v>559</v>
      </c>
      <c r="W348">
        <v>1558</v>
      </c>
    </row>
    <row r="349" spans="1:23" ht="18" customHeight="1">
      <c r="A349" s="9"/>
      <c r="B349" s="5">
        <v>1</v>
      </c>
      <c r="C349" s="2"/>
      <c r="D349" s="5">
        <v>0</v>
      </c>
      <c r="E349" s="11">
        <v>2060703</v>
      </c>
      <c r="F349" s="10">
        <v>206</v>
      </c>
      <c r="G349" s="10">
        <v>20607</v>
      </c>
      <c r="H349" s="10">
        <v>2060703</v>
      </c>
      <c r="I349" s="10"/>
      <c r="J349" s="22"/>
      <c r="K349" s="23"/>
      <c r="L349" s="24"/>
      <c r="M349" s="30" t="s">
        <v>560</v>
      </c>
      <c r="N349" s="26">
        <v>177.04</v>
      </c>
      <c r="O349" s="26"/>
      <c r="P349" s="26"/>
      <c r="Q349" s="26"/>
      <c r="R349" s="26">
        <f t="shared" si="69"/>
        <v>177.04</v>
      </c>
      <c r="S349" s="26"/>
      <c r="T349" s="38"/>
      <c r="V349" t="s">
        <v>561</v>
      </c>
      <c r="W349">
        <v>177</v>
      </c>
    </row>
    <row r="350" spans="1:23" ht="18" customHeight="1">
      <c r="A350" s="9"/>
      <c r="B350" s="5">
        <v>1</v>
      </c>
      <c r="C350" s="2"/>
      <c r="D350" s="5">
        <v>0</v>
      </c>
      <c r="E350" s="11">
        <v>2060704</v>
      </c>
      <c r="F350" s="10">
        <v>206</v>
      </c>
      <c r="G350" s="10">
        <v>20607</v>
      </c>
      <c r="H350" s="10">
        <v>2060704</v>
      </c>
      <c r="I350" s="10"/>
      <c r="J350" s="22"/>
      <c r="K350" s="23"/>
      <c r="L350" s="24"/>
      <c r="M350" s="30" t="s">
        <v>562</v>
      </c>
      <c r="N350" s="26">
        <v>14337.84</v>
      </c>
      <c r="O350" s="26">
        <v>-5</v>
      </c>
      <c r="P350" s="26"/>
      <c r="Q350" s="26"/>
      <c r="R350" s="26">
        <f t="shared" si="69"/>
        <v>14332.84</v>
      </c>
      <c r="S350" s="26"/>
      <c r="T350" s="38"/>
      <c r="V350" t="s">
        <v>563</v>
      </c>
      <c r="W350">
        <v>14338</v>
      </c>
    </row>
    <row r="351" spans="1:23" ht="18" customHeight="1">
      <c r="A351" s="9"/>
      <c r="B351" s="5">
        <v>1</v>
      </c>
      <c r="C351" s="2"/>
      <c r="D351" s="5">
        <v>0</v>
      </c>
      <c r="E351" s="11">
        <v>2060705</v>
      </c>
      <c r="F351" s="10">
        <v>206</v>
      </c>
      <c r="G351" s="10">
        <v>20607</v>
      </c>
      <c r="H351" s="10">
        <v>2060705</v>
      </c>
      <c r="I351" s="10"/>
      <c r="J351" s="22"/>
      <c r="K351" s="23"/>
      <c r="L351" s="24"/>
      <c r="M351" s="30" t="s">
        <v>564</v>
      </c>
      <c r="N351" s="26">
        <f aca="true" t="shared" si="71" ref="N351:S351">SUM(N352:N357)</f>
        <v>8428.27</v>
      </c>
      <c r="O351" s="26">
        <f t="shared" si="71"/>
        <v>-1503.55</v>
      </c>
      <c r="P351" s="26">
        <f t="shared" si="71"/>
        <v>0</v>
      </c>
      <c r="Q351" s="26">
        <f t="shared" si="71"/>
        <v>0</v>
      </c>
      <c r="R351" s="26">
        <f t="shared" si="71"/>
        <v>6924.72</v>
      </c>
      <c r="S351" s="26">
        <f t="shared" si="71"/>
        <v>0</v>
      </c>
      <c r="T351" s="38"/>
      <c r="V351" t="s">
        <v>565</v>
      </c>
      <c r="W351">
        <v>8428</v>
      </c>
    </row>
    <row r="352" spans="1:23" ht="18" customHeight="1">
      <c r="A352" s="9"/>
      <c r="B352" s="5">
        <v>1</v>
      </c>
      <c r="C352" s="2"/>
      <c r="D352" s="5">
        <v>0</v>
      </c>
      <c r="E352" s="11">
        <v>207</v>
      </c>
      <c r="F352" s="10">
        <v>207</v>
      </c>
      <c r="G352" s="10"/>
      <c r="H352" s="10"/>
      <c r="I352" s="10"/>
      <c r="J352" s="22"/>
      <c r="K352" s="23"/>
      <c r="L352" s="24"/>
      <c r="M352" s="30" t="s">
        <v>131</v>
      </c>
      <c r="N352" s="26"/>
      <c r="O352" s="26"/>
      <c r="P352" s="26"/>
      <c r="Q352" s="26"/>
      <c r="R352" s="26">
        <f aca="true" t="shared" si="72" ref="R352:R357">SUM(N352:Q352)</f>
        <v>0</v>
      </c>
      <c r="S352" s="26"/>
      <c r="T352" s="38"/>
      <c r="V352" t="s">
        <v>98</v>
      </c>
      <c r="W352">
        <v>0</v>
      </c>
    </row>
    <row r="353" spans="1:23" ht="18" customHeight="1">
      <c r="A353" s="9"/>
      <c r="B353" s="5">
        <v>1</v>
      </c>
      <c r="C353" s="2"/>
      <c r="D353" s="5">
        <v>0</v>
      </c>
      <c r="E353" s="11">
        <v>20701</v>
      </c>
      <c r="F353" s="10"/>
      <c r="G353" s="10">
        <v>20701</v>
      </c>
      <c r="H353" s="10"/>
      <c r="I353" s="10"/>
      <c r="J353" s="22"/>
      <c r="K353" s="23"/>
      <c r="L353" s="24"/>
      <c r="M353" s="30" t="s">
        <v>132</v>
      </c>
      <c r="N353" s="26">
        <v>50</v>
      </c>
      <c r="O353" s="26"/>
      <c r="P353" s="26"/>
      <c r="Q353" s="26"/>
      <c r="R353" s="26">
        <f t="shared" si="72"/>
        <v>50</v>
      </c>
      <c r="S353" s="26"/>
      <c r="T353" s="38"/>
      <c r="V353" t="s">
        <v>100</v>
      </c>
      <c r="W353">
        <v>50</v>
      </c>
    </row>
    <row r="354" spans="1:23" ht="18" customHeight="1">
      <c r="A354" s="9"/>
      <c r="B354" s="5"/>
      <c r="C354" s="2"/>
      <c r="D354" s="5"/>
      <c r="E354" s="11"/>
      <c r="F354" s="10"/>
      <c r="G354" s="10"/>
      <c r="H354" s="10"/>
      <c r="I354" s="10"/>
      <c r="J354" s="22"/>
      <c r="K354" s="23"/>
      <c r="L354" s="24"/>
      <c r="M354" s="30" t="s">
        <v>133</v>
      </c>
      <c r="N354" s="26"/>
      <c r="O354" s="26"/>
      <c r="P354" s="26"/>
      <c r="Q354" s="26"/>
      <c r="R354" s="26">
        <f t="shared" si="72"/>
        <v>0</v>
      </c>
      <c r="S354" s="26"/>
      <c r="T354" s="38"/>
      <c r="V354" t="s">
        <v>102</v>
      </c>
      <c r="W354">
        <v>0</v>
      </c>
    </row>
    <row r="355" spans="1:23" ht="18" customHeight="1">
      <c r="A355" s="9"/>
      <c r="B355" s="5">
        <v>1</v>
      </c>
      <c r="C355" s="2"/>
      <c r="D355" s="5">
        <v>0</v>
      </c>
      <c r="E355" s="11">
        <v>2070101</v>
      </c>
      <c r="F355" s="10">
        <v>207</v>
      </c>
      <c r="G355" s="10">
        <v>20701</v>
      </c>
      <c r="H355" s="10">
        <v>2070101</v>
      </c>
      <c r="I355" s="10"/>
      <c r="J355" s="22"/>
      <c r="K355" s="23"/>
      <c r="L355" s="24"/>
      <c r="M355" s="30" t="s">
        <v>566</v>
      </c>
      <c r="N355" s="26">
        <v>3120.99</v>
      </c>
      <c r="O355" s="26">
        <v>-1279.33</v>
      </c>
      <c r="P355" s="26"/>
      <c r="Q355" s="26"/>
      <c r="R355" s="26">
        <f t="shared" si="72"/>
        <v>1841.6599999999999</v>
      </c>
      <c r="S355" s="26"/>
      <c r="T355" s="38"/>
      <c r="V355" t="s">
        <v>567</v>
      </c>
      <c r="W355">
        <v>3121</v>
      </c>
    </row>
    <row r="356" spans="1:23" ht="18" customHeight="1">
      <c r="A356" s="9"/>
      <c r="B356" s="5">
        <v>1</v>
      </c>
      <c r="C356" s="2"/>
      <c r="D356" s="5">
        <v>0</v>
      </c>
      <c r="E356" s="11">
        <v>2070102</v>
      </c>
      <c r="F356" s="10">
        <v>207</v>
      </c>
      <c r="G356" s="10">
        <v>20701</v>
      </c>
      <c r="H356" s="10">
        <v>2070102</v>
      </c>
      <c r="I356" s="10"/>
      <c r="J356" s="22"/>
      <c r="K356" s="23"/>
      <c r="L356" s="24"/>
      <c r="M356" s="30" t="s">
        <v>568</v>
      </c>
      <c r="N356" s="26">
        <v>4781.89</v>
      </c>
      <c r="O356" s="26">
        <v>-224.22</v>
      </c>
      <c r="P356" s="26"/>
      <c r="Q356" s="26"/>
      <c r="R356" s="26">
        <f t="shared" si="72"/>
        <v>4557.67</v>
      </c>
      <c r="S356" s="26"/>
      <c r="T356" s="38"/>
      <c r="V356" t="s">
        <v>569</v>
      </c>
      <c r="W356">
        <v>4782</v>
      </c>
    </row>
    <row r="357" spans="1:23" ht="18" customHeight="1">
      <c r="A357" s="9"/>
      <c r="B357" s="5"/>
      <c r="C357" s="2"/>
      <c r="D357" s="5"/>
      <c r="E357" s="11"/>
      <c r="F357" s="10"/>
      <c r="G357" s="10"/>
      <c r="H357" s="10"/>
      <c r="I357" s="10"/>
      <c r="J357" s="22"/>
      <c r="K357" s="23"/>
      <c r="L357" s="24"/>
      <c r="M357" s="39" t="s">
        <v>570</v>
      </c>
      <c r="N357" s="26">
        <v>475.39</v>
      </c>
      <c r="O357" s="26"/>
      <c r="P357" s="26"/>
      <c r="Q357" s="26"/>
      <c r="R357" s="26">
        <f t="shared" si="72"/>
        <v>475.39</v>
      </c>
      <c r="S357" s="26"/>
      <c r="T357" s="38"/>
      <c r="V357" t="s">
        <v>571</v>
      </c>
      <c r="W357">
        <v>475</v>
      </c>
    </row>
    <row r="358" spans="1:23" ht="18" customHeight="1">
      <c r="A358" s="9"/>
      <c r="B358" s="5">
        <v>1</v>
      </c>
      <c r="C358" s="2"/>
      <c r="D358" s="5">
        <v>0</v>
      </c>
      <c r="E358" s="11">
        <v>2070104</v>
      </c>
      <c r="F358" s="10">
        <v>207</v>
      </c>
      <c r="G358" s="10">
        <v>20701</v>
      </c>
      <c r="H358" s="10">
        <v>2070104</v>
      </c>
      <c r="I358" s="10"/>
      <c r="J358" s="22"/>
      <c r="K358" s="23"/>
      <c r="L358" s="24"/>
      <c r="M358" s="30" t="s">
        <v>572</v>
      </c>
      <c r="N358" s="26">
        <f aca="true" t="shared" si="73" ref="N358:S358">SUM(N359:N367)</f>
        <v>16061.189999999999</v>
      </c>
      <c r="O358" s="26">
        <f t="shared" si="73"/>
        <v>-42</v>
      </c>
      <c r="P358" s="26">
        <f t="shared" si="73"/>
        <v>0</v>
      </c>
      <c r="Q358" s="26">
        <f t="shared" si="73"/>
        <v>0</v>
      </c>
      <c r="R358" s="26">
        <f t="shared" si="73"/>
        <v>16019.189999999999</v>
      </c>
      <c r="S358" s="26">
        <f t="shared" si="73"/>
        <v>0</v>
      </c>
      <c r="T358" s="38"/>
      <c r="V358" t="s">
        <v>573</v>
      </c>
      <c r="W358">
        <v>16061</v>
      </c>
    </row>
    <row r="359" spans="1:23" ht="18" customHeight="1">
      <c r="A359" s="9"/>
      <c r="B359" s="5">
        <v>1</v>
      </c>
      <c r="C359" s="2"/>
      <c r="D359" s="5">
        <v>0</v>
      </c>
      <c r="E359" s="11">
        <v>2070105</v>
      </c>
      <c r="F359" s="10">
        <v>207</v>
      </c>
      <c r="G359" s="10">
        <v>20701</v>
      </c>
      <c r="H359" s="10">
        <v>2070105</v>
      </c>
      <c r="I359" s="10"/>
      <c r="J359" s="22"/>
      <c r="K359" s="23"/>
      <c r="L359" s="24"/>
      <c r="M359" s="30" t="s">
        <v>131</v>
      </c>
      <c r="N359" s="26">
        <v>774.72</v>
      </c>
      <c r="O359" s="26"/>
      <c r="P359" s="26"/>
      <c r="Q359" s="26"/>
      <c r="R359" s="26">
        <f aca="true" t="shared" si="74" ref="R359:R367">SUM(N359:Q359)</f>
        <v>774.72</v>
      </c>
      <c r="S359" s="26"/>
      <c r="T359" s="38"/>
      <c r="V359" t="s">
        <v>98</v>
      </c>
      <c r="W359">
        <v>775</v>
      </c>
    </row>
    <row r="360" spans="1:23" ht="18" customHeight="1">
      <c r="A360" s="9"/>
      <c r="B360" s="5">
        <v>1</v>
      </c>
      <c r="C360" s="2"/>
      <c r="D360" s="56"/>
      <c r="E360" s="11">
        <v>2070106</v>
      </c>
      <c r="F360" s="10">
        <v>207</v>
      </c>
      <c r="G360" s="10">
        <v>20701</v>
      </c>
      <c r="H360" s="10">
        <v>2070106</v>
      </c>
      <c r="I360" s="10"/>
      <c r="J360" s="22"/>
      <c r="K360" s="23"/>
      <c r="L360" s="24"/>
      <c r="M360" s="30" t="s">
        <v>132</v>
      </c>
      <c r="N360" s="26"/>
      <c r="O360" s="26"/>
      <c r="P360" s="26"/>
      <c r="Q360" s="26"/>
      <c r="R360" s="26">
        <f t="shared" si="74"/>
        <v>0</v>
      </c>
      <c r="S360" s="26"/>
      <c r="T360" s="38"/>
      <c r="V360" s="9" t="s">
        <v>100</v>
      </c>
      <c r="W360" s="9">
        <v>0</v>
      </c>
    </row>
    <row r="361" spans="1:23" ht="18" customHeight="1">
      <c r="A361" s="9"/>
      <c r="B361" s="5">
        <v>1</v>
      </c>
      <c r="C361" s="2"/>
      <c r="D361" s="5">
        <v>0</v>
      </c>
      <c r="E361" s="11">
        <v>2070107</v>
      </c>
      <c r="F361" s="10">
        <v>207</v>
      </c>
      <c r="G361" s="10">
        <v>20701</v>
      </c>
      <c r="H361" s="10">
        <v>2070107</v>
      </c>
      <c r="I361" s="10"/>
      <c r="J361" s="22"/>
      <c r="K361" s="23"/>
      <c r="L361" s="24"/>
      <c r="M361" s="30" t="s">
        <v>133</v>
      </c>
      <c r="N361" s="26"/>
      <c r="O361" s="26"/>
      <c r="P361" s="26"/>
      <c r="Q361" s="26"/>
      <c r="R361" s="26">
        <f t="shared" si="74"/>
        <v>0</v>
      </c>
      <c r="S361" s="26"/>
      <c r="T361" s="38"/>
      <c r="V361" s="9" t="s">
        <v>102</v>
      </c>
      <c r="W361" s="9">
        <v>0</v>
      </c>
    </row>
    <row r="362" spans="1:23" ht="18" customHeight="1">
      <c r="A362" s="9"/>
      <c r="B362" s="5">
        <v>1</v>
      </c>
      <c r="C362" s="2"/>
      <c r="D362" s="5">
        <v>0</v>
      </c>
      <c r="E362" s="11">
        <v>2070109</v>
      </c>
      <c r="F362" s="10">
        <v>207</v>
      </c>
      <c r="G362" s="10">
        <v>20701</v>
      </c>
      <c r="H362" s="10">
        <v>2070109</v>
      </c>
      <c r="I362" s="10"/>
      <c r="J362" s="22"/>
      <c r="K362" s="23"/>
      <c r="L362" s="24"/>
      <c r="M362" s="30" t="s">
        <v>574</v>
      </c>
      <c r="N362" s="26">
        <v>4196.66</v>
      </c>
      <c r="O362" s="26"/>
      <c r="P362" s="26"/>
      <c r="Q362" s="26"/>
      <c r="R362" s="26">
        <f t="shared" si="74"/>
        <v>4196.66</v>
      </c>
      <c r="S362" s="26"/>
      <c r="T362" s="38"/>
      <c r="V362" s="9" t="s">
        <v>575</v>
      </c>
      <c r="W362" s="9">
        <v>4197</v>
      </c>
    </row>
    <row r="363" spans="1:23" ht="18" customHeight="1">
      <c r="A363" s="9"/>
      <c r="B363" s="5">
        <v>1</v>
      </c>
      <c r="C363" s="2"/>
      <c r="D363" s="5">
        <v>0</v>
      </c>
      <c r="E363" s="11">
        <v>2070110</v>
      </c>
      <c r="F363" s="10">
        <v>207</v>
      </c>
      <c r="G363" s="10">
        <v>20701</v>
      </c>
      <c r="H363" s="10">
        <v>2070110</v>
      </c>
      <c r="I363" s="10"/>
      <c r="J363" s="22"/>
      <c r="K363" s="23"/>
      <c r="L363" s="24"/>
      <c r="M363" s="30" t="s">
        <v>576</v>
      </c>
      <c r="N363" s="26">
        <v>1544.5</v>
      </c>
      <c r="O363" s="26"/>
      <c r="P363" s="26"/>
      <c r="Q363" s="26"/>
      <c r="R363" s="26">
        <f t="shared" si="74"/>
        <v>1544.5</v>
      </c>
      <c r="S363" s="26"/>
      <c r="T363" s="38"/>
      <c r="V363" s="9" t="s">
        <v>577</v>
      </c>
      <c r="W363" s="9">
        <v>1544</v>
      </c>
    </row>
    <row r="364" spans="1:23" ht="18" customHeight="1">
      <c r="A364" s="9"/>
      <c r="B364" s="5">
        <v>1</v>
      </c>
      <c r="C364" s="2"/>
      <c r="D364" s="5">
        <v>0</v>
      </c>
      <c r="E364" s="11">
        <v>2070111</v>
      </c>
      <c r="F364" s="10">
        <v>207</v>
      </c>
      <c r="G364" s="10">
        <v>20701</v>
      </c>
      <c r="H364" s="10">
        <v>2070111</v>
      </c>
      <c r="I364" s="10"/>
      <c r="J364" s="22"/>
      <c r="K364" s="23"/>
      <c r="L364" s="24"/>
      <c r="M364" s="30" t="s">
        <v>578</v>
      </c>
      <c r="N364" s="26">
        <v>1827.35</v>
      </c>
      <c r="O364" s="26"/>
      <c r="P364" s="26"/>
      <c r="Q364" s="26"/>
      <c r="R364" s="26">
        <f t="shared" si="74"/>
        <v>1827.35</v>
      </c>
      <c r="S364" s="26"/>
      <c r="T364" s="38"/>
      <c r="V364" s="9" t="s">
        <v>579</v>
      </c>
      <c r="W364" s="9">
        <v>1827</v>
      </c>
    </row>
    <row r="365" spans="1:23" ht="18" customHeight="1">
      <c r="A365" s="9"/>
      <c r="B365" s="5">
        <v>1</v>
      </c>
      <c r="C365" s="2"/>
      <c r="D365" s="5">
        <v>0</v>
      </c>
      <c r="E365" s="11">
        <v>2070112</v>
      </c>
      <c r="F365" s="10">
        <v>207</v>
      </c>
      <c r="G365" s="10">
        <v>20701</v>
      </c>
      <c r="H365" s="10">
        <v>2070112</v>
      </c>
      <c r="I365" s="10"/>
      <c r="J365" s="22"/>
      <c r="K365" s="23"/>
      <c r="L365" s="24"/>
      <c r="M365" s="30" t="s">
        <v>580</v>
      </c>
      <c r="N365" s="26">
        <v>6913.73</v>
      </c>
      <c r="O365" s="26"/>
      <c r="P365" s="26"/>
      <c r="Q365" s="26"/>
      <c r="R365" s="26">
        <f t="shared" si="74"/>
        <v>6913.73</v>
      </c>
      <c r="S365" s="26"/>
      <c r="T365" s="38"/>
      <c r="V365" s="9" t="s">
        <v>581</v>
      </c>
      <c r="W365" s="9">
        <v>6914</v>
      </c>
    </row>
    <row r="366" spans="1:23" ht="18" customHeight="1">
      <c r="A366" s="9"/>
      <c r="B366" s="5">
        <v>1</v>
      </c>
      <c r="C366" s="2"/>
      <c r="D366" s="5">
        <v>0</v>
      </c>
      <c r="E366" s="11">
        <v>2070199</v>
      </c>
      <c r="F366" s="10">
        <v>207</v>
      </c>
      <c r="G366" s="10">
        <v>20701</v>
      </c>
      <c r="H366" s="10">
        <v>2070199</v>
      </c>
      <c r="I366" s="10"/>
      <c r="J366" s="22"/>
      <c r="K366" s="23"/>
      <c r="L366" s="24"/>
      <c r="M366" s="30" t="s">
        <v>582</v>
      </c>
      <c r="N366" s="26">
        <v>611</v>
      </c>
      <c r="O366" s="26">
        <v>-39</v>
      </c>
      <c r="P366" s="26"/>
      <c r="Q366" s="26"/>
      <c r="R366" s="26">
        <f t="shared" si="74"/>
        <v>572</v>
      </c>
      <c r="S366" s="26"/>
      <c r="T366" s="38"/>
      <c r="V366" s="9" t="s">
        <v>583</v>
      </c>
      <c r="W366" s="9">
        <v>611</v>
      </c>
    </row>
    <row r="367" spans="1:23" ht="18" customHeight="1">
      <c r="A367" s="9"/>
      <c r="B367" s="5">
        <v>1</v>
      </c>
      <c r="C367" s="2"/>
      <c r="D367" s="5">
        <v>0</v>
      </c>
      <c r="E367" s="11">
        <v>20702</v>
      </c>
      <c r="F367" s="10"/>
      <c r="G367" s="10">
        <v>20702</v>
      </c>
      <c r="H367" s="10"/>
      <c r="I367" s="10"/>
      <c r="J367" s="22"/>
      <c r="K367" s="23"/>
      <c r="L367" s="24"/>
      <c r="M367" s="30" t="s">
        <v>584</v>
      </c>
      <c r="N367" s="26">
        <v>193.23</v>
      </c>
      <c r="O367" s="26">
        <v>-3</v>
      </c>
      <c r="P367" s="26"/>
      <c r="Q367" s="26"/>
      <c r="R367" s="26">
        <f t="shared" si="74"/>
        <v>190.23</v>
      </c>
      <c r="S367" s="26"/>
      <c r="T367" s="38"/>
      <c r="V367" s="9" t="s">
        <v>585</v>
      </c>
      <c r="W367" s="9">
        <v>193</v>
      </c>
    </row>
    <row r="368" spans="1:23" ht="18" customHeight="1">
      <c r="A368" s="9"/>
      <c r="B368" s="5">
        <v>1</v>
      </c>
      <c r="C368" s="2"/>
      <c r="D368" s="5">
        <v>0</v>
      </c>
      <c r="E368" s="11">
        <v>2070201</v>
      </c>
      <c r="F368" s="10">
        <v>207</v>
      </c>
      <c r="G368" s="10">
        <v>20702</v>
      </c>
      <c r="H368" s="10">
        <v>2070201</v>
      </c>
      <c r="I368" s="10"/>
      <c r="J368" s="22"/>
      <c r="K368" s="23"/>
      <c r="L368" s="24"/>
      <c r="M368" s="30" t="s">
        <v>586</v>
      </c>
      <c r="N368" s="26">
        <f aca="true" t="shared" si="75" ref="N368:S368">SUM(N369:N376)</f>
        <v>5820.219999999999</v>
      </c>
      <c r="O368" s="26">
        <f t="shared" si="75"/>
        <v>-141.13</v>
      </c>
      <c r="P368" s="26">
        <f t="shared" si="75"/>
        <v>0</v>
      </c>
      <c r="Q368" s="26">
        <f t="shared" si="75"/>
        <v>0</v>
      </c>
      <c r="R368" s="26">
        <f t="shared" si="75"/>
        <v>5679.09</v>
      </c>
      <c r="S368" s="26">
        <f t="shared" si="75"/>
        <v>0</v>
      </c>
      <c r="T368" s="38"/>
      <c r="V368" s="9" t="s">
        <v>587</v>
      </c>
      <c r="W368" s="9">
        <v>5821</v>
      </c>
    </row>
    <row r="369" spans="1:23" ht="18" customHeight="1">
      <c r="A369" s="9"/>
      <c r="B369" s="5">
        <v>1</v>
      </c>
      <c r="C369" s="2"/>
      <c r="D369" s="5">
        <v>0</v>
      </c>
      <c r="E369" s="11">
        <v>2070202</v>
      </c>
      <c r="F369" s="10">
        <v>207</v>
      </c>
      <c r="G369" s="10">
        <v>20702</v>
      </c>
      <c r="H369" s="10">
        <v>2070202</v>
      </c>
      <c r="I369" s="10"/>
      <c r="J369" s="22"/>
      <c r="K369" s="23"/>
      <c r="L369" s="24"/>
      <c r="M369" s="30" t="s">
        <v>131</v>
      </c>
      <c r="N369" s="26"/>
      <c r="O369" s="26"/>
      <c r="P369" s="26"/>
      <c r="Q369" s="26"/>
      <c r="R369" s="26">
        <f aca="true" t="shared" si="76" ref="R369:R376">SUM(N369:Q369)</f>
        <v>0</v>
      </c>
      <c r="S369" s="26"/>
      <c r="T369" s="38"/>
      <c r="V369" s="9" t="s">
        <v>98</v>
      </c>
      <c r="W369" s="9">
        <v>0</v>
      </c>
    </row>
    <row r="370" spans="1:23" ht="18" customHeight="1">
      <c r="A370" s="9"/>
      <c r="B370" s="5">
        <v>1</v>
      </c>
      <c r="C370" s="2"/>
      <c r="D370" s="5">
        <v>0</v>
      </c>
      <c r="E370" s="11">
        <v>2070204</v>
      </c>
      <c r="F370" s="10">
        <v>207</v>
      </c>
      <c r="G370" s="10">
        <v>20702</v>
      </c>
      <c r="H370" s="10">
        <v>2070204</v>
      </c>
      <c r="I370" s="10"/>
      <c r="J370" s="22"/>
      <c r="K370" s="23"/>
      <c r="L370" s="24"/>
      <c r="M370" s="30" t="s">
        <v>132</v>
      </c>
      <c r="N370" s="26"/>
      <c r="O370" s="26"/>
      <c r="P370" s="26"/>
      <c r="Q370" s="26"/>
      <c r="R370" s="26">
        <f t="shared" si="76"/>
        <v>0</v>
      </c>
      <c r="S370" s="26"/>
      <c r="T370" s="38"/>
      <c r="V370" s="9" t="s">
        <v>100</v>
      </c>
      <c r="W370" s="9">
        <v>0</v>
      </c>
    </row>
    <row r="371" spans="1:23" ht="18" customHeight="1">
      <c r="A371" s="9"/>
      <c r="B371" s="5">
        <v>1</v>
      </c>
      <c r="C371" s="2"/>
      <c r="D371" s="5">
        <v>0</v>
      </c>
      <c r="E371" s="11">
        <v>2070205</v>
      </c>
      <c r="F371" s="10">
        <v>207</v>
      </c>
      <c r="G371" s="10">
        <v>20702</v>
      </c>
      <c r="H371" s="10">
        <v>2070205</v>
      </c>
      <c r="I371" s="10"/>
      <c r="J371" s="22"/>
      <c r="K371" s="23"/>
      <c r="L371" s="24"/>
      <c r="M371" s="30" t="s">
        <v>133</v>
      </c>
      <c r="N371" s="26"/>
      <c r="O371" s="26"/>
      <c r="P371" s="26"/>
      <c r="Q371" s="26"/>
      <c r="R371" s="26">
        <f t="shared" si="76"/>
        <v>0</v>
      </c>
      <c r="S371" s="26"/>
      <c r="T371" s="38"/>
      <c r="V371" s="9" t="s">
        <v>102</v>
      </c>
      <c r="W371" s="9">
        <v>0</v>
      </c>
    </row>
    <row r="372" spans="1:23" ht="18" customHeight="1">
      <c r="A372" s="9"/>
      <c r="B372" s="5">
        <v>1</v>
      </c>
      <c r="C372" s="2"/>
      <c r="D372" s="5">
        <v>0</v>
      </c>
      <c r="E372" s="11">
        <v>20703</v>
      </c>
      <c r="F372" s="10"/>
      <c r="G372" s="10">
        <v>20703</v>
      </c>
      <c r="H372" s="10"/>
      <c r="I372" s="10"/>
      <c r="J372" s="22"/>
      <c r="K372" s="23"/>
      <c r="L372" s="24"/>
      <c r="M372" s="30" t="s">
        <v>588</v>
      </c>
      <c r="N372" s="26">
        <v>974.97</v>
      </c>
      <c r="O372" s="26">
        <v>-15.74</v>
      </c>
      <c r="P372" s="26"/>
      <c r="Q372" s="26"/>
      <c r="R372" s="26">
        <f t="shared" si="76"/>
        <v>959.23</v>
      </c>
      <c r="S372" s="26"/>
      <c r="T372" s="38"/>
      <c r="V372" s="9" t="s">
        <v>589</v>
      </c>
      <c r="W372" s="9">
        <v>975</v>
      </c>
    </row>
    <row r="373" spans="1:23" ht="18" customHeight="1">
      <c r="A373" s="9"/>
      <c r="B373" s="5">
        <v>1</v>
      </c>
      <c r="C373" s="2"/>
      <c r="D373" s="5">
        <v>0</v>
      </c>
      <c r="E373" s="11">
        <v>2070301</v>
      </c>
      <c r="F373" s="10">
        <v>207</v>
      </c>
      <c r="G373" s="10">
        <v>20703</v>
      </c>
      <c r="H373" s="10">
        <v>2070301</v>
      </c>
      <c r="I373" s="10"/>
      <c r="J373" s="22"/>
      <c r="K373" s="23"/>
      <c r="L373" s="24"/>
      <c r="M373" s="30" t="s">
        <v>590</v>
      </c>
      <c r="N373" s="26">
        <v>1100</v>
      </c>
      <c r="O373" s="26"/>
      <c r="P373" s="26"/>
      <c r="Q373" s="26"/>
      <c r="R373" s="26">
        <f t="shared" si="76"/>
        <v>1100</v>
      </c>
      <c r="S373" s="26"/>
      <c r="T373" s="38"/>
      <c r="V373" s="9" t="s">
        <v>591</v>
      </c>
      <c r="W373" s="9">
        <v>1100</v>
      </c>
    </row>
    <row r="374" spans="1:23" ht="18" customHeight="1">
      <c r="A374" s="9"/>
      <c r="B374" s="5">
        <v>1</v>
      </c>
      <c r="C374" s="2"/>
      <c r="D374" s="5">
        <v>0</v>
      </c>
      <c r="E374" s="11">
        <v>2070302</v>
      </c>
      <c r="F374" s="10">
        <v>207</v>
      </c>
      <c r="G374" s="10">
        <v>20703</v>
      </c>
      <c r="H374" s="10">
        <v>2070302</v>
      </c>
      <c r="I374" s="10"/>
      <c r="J374" s="22"/>
      <c r="K374" s="23"/>
      <c r="L374" s="24"/>
      <c r="M374" s="30" t="s">
        <v>592</v>
      </c>
      <c r="N374" s="26">
        <v>247.66</v>
      </c>
      <c r="O374" s="26"/>
      <c r="P374" s="26"/>
      <c r="Q374" s="26"/>
      <c r="R374" s="26">
        <f t="shared" si="76"/>
        <v>247.66</v>
      </c>
      <c r="S374" s="26"/>
      <c r="T374" s="38"/>
      <c r="V374" s="9" t="s">
        <v>593</v>
      </c>
      <c r="W374" s="9">
        <v>248</v>
      </c>
    </row>
    <row r="375" spans="1:23" ht="18" customHeight="1">
      <c r="A375" s="9"/>
      <c r="B375" s="5">
        <v>1</v>
      </c>
      <c r="C375" s="2"/>
      <c r="D375" s="5">
        <v>0</v>
      </c>
      <c r="E375" s="11">
        <v>2070303</v>
      </c>
      <c r="F375" s="10">
        <v>207</v>
      </c>
      <c r="G375" s="10">
        <v>20703</v>
      </c>
      <c r="H375" s="10">
        <v>2070303</v>
      </c>
      <c r="I375" s="10"/>
      <c r="J375" s="22"/>
      <c r="K375" s="23"/>
      <c r="L375" s="24"/>
      <c r="M375" s="30" t="s">
        <v>594</v>
      </c>
      <c r="N375" s="26">
        <v>10.12</v>
      </c>
      <c r="O375" s="26"/>
      <c r="P375" s="26"/>
      <c r="Q375" s="26"/>
      <c r="R375" s="26">
        <f t="shared" si="76"/>
        <v>10.12</v>
      </c>
      <c r="S375" s="26"/>
      <c r="T375" s="38"/>
      <c r="V375" s="9" t="s">
        <v>595</v>
      </c>
      <c r="W375" s="9">
        <v>10</v>
      </c>
    </row>
    <row r="376" spans="1:23" ht="18" customHeight="1">
      <c r="A376" s="9"/>
      <c r="B376" s="5">
        <v>1</v>
      </c>
      <c r="C376" s="2"/>
      <c r="D376" s="5">
        <v>0</v>
      </c>
      <c r="E376" s="57">
        <v>2070304</v>
      </c>
      <c r="F376" s="58">
        <v>207</v>
      </c>
      <c r="G376" s="58">
        <v>20703</v>
      </c>
      <c r="H376" s="58">
        <v>2070304</v>
      </c>
      <c r="I376" s="58"/>
      <c r="J376" s="22"/>
      <c r="K376" s="23"/>
      <c r="L376" s="24"/>
      <c r="M376" s="30" t="s">
        <v>596</v>
      </c>
      <c r="N376" s="26">
        <v>3487.47</v>
      </c>
      <c r="O376" s="26">
        <v>-125.39</v>
      </c>
      <c r="P376" s="26"/>
      <c r="Q376" s="26"/>
      <c r="R376" s="26">
        <f t="shared" si="76"/>
        <v>3362.08</v>
      </c>
      <c r="S376" s="26"/>
      <c r="T376" s="38"/>
      <c r="V376" s="9" t="s">
        <v>597</v>
      </c>
      <c r="W376" s="9">
        <v>3488</v>
      </c>
    </row>
    <row r="377" spans="1:23" ht="18" customHeight="1">
      <c r="A377" s="9"/>
      <c r="B377" s="5">
        <v>1</v>
      </c>
      <c r="C377" s="2"/>
      <c r="D377" s="5">
        <v>0</v>
      </c>
      <c r="E377" s="11">
        <v>2070305</v>
      </c>
      <c r="F377" s="10">
        <v>207</v>
      </c>
      <c r="G377" s="10">
        <v>20703</v>
      </c>
      <c r="H377" s="10">
        <v>2070305</v>
      </c>
      <c r="I377" s="10"/>
      <c r="J377" s="22"/>
      <c r="K377" s="23"/>
      <c r="L377" s="24"/>
      <c r="M377" s="30" t="s">
        <v>598</v>
      </c>
      <c r="N377" s="26">
        <f aca="true" t="shared" si="77" ref="N377:S377">SUM(N378:N380)</f>
        <v>17848.12</v>
      </c>
      <c r="O377" s="26">
        <f t="shared" si="77"/>
        <v>-1875.63</v>
      </c>
      <c r="P377" s="26">
        <f t="shared" si="77"/>
        <v>-8000</v>
      </c>
      <c r="Q377" s="26">
        <f t="shared" si="77"/>
        <v>0</v>
      </c>
      <c r="R377" s="26">
        <f t="shared" si="77"/>
        <v>7972.490000000001</v>
      </c>
      <c r="S377" s="26">
        <f t="shared" si="77"/>
        <v>0</v>
      </c>
      <c r="T377" s="38"/>
      <c r="V377" s="9" t="s">
        <v>599</v>
      </c>
      <c r="W377" s="9">
        <v>17848</v>
      </c>
    </row>
    <row r="378" spans="1:23" ht="18" customHeight="1">
      <c r="A378" s="9"/>
      <c r="B378" s="5">
        <v>1</v>
      </c>
      <c r="C378" s="2"/>
      <c r="D378" s="5">
        <v>0</v>
      </c>
      <c r="E378" s="8">
        <v>2070306</v>
      </c>
      <c r="F378" s="10">
        <v>207</v>
      </c>
      <c r="G378" s="10">
        <v>20703</v>
      </c>
      <c r="H378" s="10">
        <v>2070306</v>
      </c>
      <c r="I378" s="10"/>
      <c r="J378" s="22"/>
      <c r="K378" s="23"/>
      <c r="L378" s="24"/>
      <c r="M378" s="30" t="s">
        <v>600</v>
      </c>
      <c r="N378" s="26">
        <v>1654.57</v>
      </c>
      <c r="O378" s="26"/>
      <c r="P378" s="26"/>
      <c r="Q378" s="26"/>
      <c r="R378" s="26">
        <f>SUM(N378:Q378)</f>
        <v>1654.57</v>
      </c>
      <c r="S378" s="26"/>
      <c r="T378" s="38"/>
      <c r="V378" s="9" t="s">
        <v>601</v>
      </c>
      <c r="W378" s="9">
        <v>1655</v>
      </c>
    </row>
    <row r="379" spans="1:23" ht="18" customHeight="1">
      <c r="A379" s="9"/>
      <c r="B379" s="5">
        <v>1</v>
      </c>
      <c r="C379" s="2"/>
      <c r="D379" s="5">
        <v>0</v>
      </c>
      <c r="E379" s="11">
        <v>2070307</v>
      </c>
      <c r="F379" s="10">
        <v>207</v>
      </c>
      <c r="G379" s="10">
        <v>20703</v>
      </c>
      <c r="H379" s="10">
        <v>2070307</v>
      </c>
      <c r="I379" s="10"/>
      <c r="J379" s="22"/>
      <c r="K379" s="23"/>
      <c r="L379" s="24"/>
      <c r="M379" s="30" t="s">
        <v>602</v>
      </c>
      <c r="N379" s="26">
        <v>5448.53</v>
      </c>
      <c r="O379" s="26">
        <v>-1170</v>
      </c>
      <c r="P379" s="26"/>
      <c r="Q379" s="26"/>
      <c r="R379" s="26">
        <f>SUM(N379:Q379)</f>
        <v>4278.53</v>
      </c>
      <c r="S379" s="26"/>
      <c r="T379" s="38"/>
      <c r="V379" s="9" t="s">
        <v>603</v>
      </c>
      <c r="W379" s="9">
        <v>5448</v>
      </c>
    </row>
    <row r="380" spans="1:23" ht="18" customHeight="1">
      <c r="A380" s="9"/>
      <c r="B380" s="5">
        <v>1</v>
      </c>
      <c r="C380" s="2"/>
      <c r="D380" s="5">
        <v>0</v>
      </c>
      <c r="E380" s="11">
        <v>2070308</v>
      </c>
      <c r="F380" s="10">
        <v>207</v>
      </c>
      <c r="G380" s="10">
        <v>20703</v>
      </c>
      <c r="H380" s="10">
        <v>2070308</v>
      </c>
      <c r="I380" s="10"/>
      <c r="J380" s="22"/>
      <c r="K380" s="23"/>
      <c r="L380" s="24"/>
      <c r="M380" s="30" t="s">
        <v>604</v>
      </c>
      <c r="N380" s="26">
        <v>10745.02</v>
      </c>
      <c r="O380" s="26">
        <v>-705.63</v>
      </c>
      <c r="P380" s="26">
        <v>-8000</v>
      </c>
      <c r="Q380" s="26"/>
      <c r="R380" s="26">
        <f>SUM(N380:Q380)</f>
        <v>2039.3900000000012</v>
      </c>
      <c r="S380" s="26"/>
      <c r="T380" s="38"/>
      <c r="V380" s="9" t="s">
        <v>605</v>
      </c>
      <c r="W380" s="9">
        <v>10745</v>
      </c>
    </row>
    <row r="381" spans="1:23" ht="18" customHeight="1">
      <c r="A381" s="9"/>
      <c r="B381" s="5">
        <v>1</v>
      </c>
      <c r="C381" s="2"/>
      <c r="D381" s="5">
        <v>0</v>
      </c>
      <c r="E381" s="11">
        <v>2070399</v>
      </c>
      <c r="F381" s="10">
        <v>207</v>
      </c>
      <c r="G381" s="10">
        <v>20703</v>
      </c>
      <c r="H381" s="10">
        <v>2070399</v>
      </c>
      <c r="I381" s="10"/>
      <c r="J381" s="22"/>
      <c r="K381" s="23"/>
      <c r="L381" s="24" t="s">
        <v>27</v>
      </c>
      <c r="M381" s="25" t="s">
        <v>25</v>
      </c>
      <c r="N381" s="26">
        <f>N382+N396+N407+N410+N415+N421+N425+N429+N435+N443+N446+N450+N453+N456+N459</f>
        <v>208074.16</v>
      </c>
      <c r="O381" s="26">
        <f>O382+O396+O407+O410+O415+O421+O425+O429+O435+O443+O446+O450+O453+O456+O459</f>
        <v>-18165.219999999998</v>
      </c>
      <c r="P381" s="26">
        <f>P382+P396+P407+P410+P415+P421+P425+P429+P435+P443+P446+P450+P453+P456+P459</f>
        <v>0</v>
      </c>
      <c r="Q381" s="26">
        <f>Q382+Q396+Q407+Q410+Q415+Q421+Q425+Q429+Q435+Q443+Q446+Q450+Q453+Q456+Q459</f>
        <v>0</v>
      </c>
      <c r="R381" s="26">
        <f>R382+R396+R407+R410+R415+R421+R425+R429+R435+R443+R446+R450+R453+R456+R459</f>
        <v>189908.94</v>
      </c>
      <c r="S381" s="26">
        <v>101797.44</v>
      </c>
      <c r="T381" s="36">
        <f>S381/R381*100-100</f>
        <v>-46.39670991792172</v>
      </c>
      <c r="V381" s="9" t="s">
        <v>606</v>
      </c>
      <c r="W381" s="9">
        <v>208074</v>
      </c>
    </row>
    <row r="382" spans="1:23" ht="18" customHeight="1">
      <c r="A382" s="9"/>
      <c r="B382" s="5">
        <v>1</v>
      </c>
      <c r="C382" s="2"/>
      <c r="D382" s="5">
        <v>0</v>
      </c>
      <c r="E382" s="11">
        <v>20704</v>
      </c>
      <c r="F382" s="10"/>
      <c r="G382" s="10">
        <v>20704</v>
      </c>
      <c r="H382" s="10"/>
      <c r="I382" s="10"/>
      <c r="J382" s="22"/>
      <c r="K382" s="23"/>
      <c r="L382" s="24"/>
      <c r="M382" s="25" t="s">
        <v>607</v>
      </c>
      <c r="N382" s="26">
        <f aca="true" t="shared" si="78" ref="N382:S382">SUM(N383:N395)</f>
        <v>13834.180000000002</v>
      </c>
      <c r="O382" s="26">
        <f t="shared" si="78"/>
        <v>-197.22</v>
      </c>
      <c r="P382" s="26">
        <f t="shared" si="78"/>
        <v>0</v>
      </c>
      <c r="Q382" s="26">
        <f t="shared" si="78"/>
        <v>0</v>
      </c>
      <c r="R382" s="26">
        <f t="shared" si="78"/>
        <v>13636.960000000001</v>
      </c>
      <c r="S382" s="26">
        <f t="shared" si="78"/>
        <v>0</v>
      </c>
      <c r="T382" s="38"/>
      <c r="V382" s="9" t="s">
        <v>608</v>
      </c>
      <c r="W382" s="9">
        <v>13834</v>
      </c>
    </row>
    <row r="383" spans="1:23" ht="18" customHeight="1">
      <c r="A383" s="9"/>
      <c r="B383" s="5">
        <v>1</v>
      </c>
      <c r="C383" s="2"/>
      <c r="D383" s="5">
        <v>0</v>
      </c>
      <c r="E383" s="11">
        <v>2070401</v>
      </c>
      <c r="F383" s="10">
        <v>207</v>
      </c>
      <c r="G383" s="10">
        <v>20704</v>
      </c>
      <c r="H383" s="10">
        <v>2070401</v>
      </c>
      <c r="I383" s="10"/>
      <c r="J383" s="22"/>
      <c r="K383" s="23"/>
      <c r="L383" s="24"/>
      <c r="M383" s="30" t="s">
        <v>131</v>
      </c>
      <c r="N383" s="26">
        <v>6428.73</v>
      </c>
      <c r="O383" s="26"/>
      <c r="P383" s="26"/>
      <c r="Q383" s="26"/>
      <c r="R383" s="26">
        <f aca="true" t="shared" si="79" ref="R383:R395">SUM(N383:Q383)</f>
        <v>6428.73</v>
      </c>
      <c r="S383" s="26"/>
      <c r="T383" s="38"/>
      <c r="V383" s="9" t="s">
        <v>98</v>
      </c>
      <c r="W383" s="9">
        <v>6429</v>
      </c>
    </row>
    <row r="384" spans="1:23" ht="18" customHeight="1">
      <c r="A384" s="9"/>
      <c r="B384" s="5">
        <v>1</v>
      </c>
      <c r="C384" s="2"/>
      <c r="D384" s="5">
        <v>0</v>
      </c>
      <c r="E384" s="11">
        <v>2070402</v>
      </c>
      <c r="F384" s="10">
        <v>207</v>
      </c>
      <c r="G384" s="10">
        <v>20704</v>
      </c>
      <c r="H384" s="10">
        <v>2070402</v>
      </c>
      <c r="I384" s="10"/>
      <c r="J384" s="22"/>
      <c r="K384" s="23"/>
      <c r="L384" s="24"/>
      <c r="M384" s="30" t="s">
        <v>132</v>
      </c>
      <c r="N384" s="26">
        <v>1218.17</v>
      </c>
      <c r="O384" s="26"/>
      <c r="P384" s="26"/>
      <c r="Q384" s="26"/>
      <c r="R384" s="26">
        <f t="shared" si="79"/>
        <v>1218.17</v>
      </c>
      <c r="S384" s="26"/>
      <c r="T384" s="38"/>
      <c r="V384" s="9" t="s">
        <v>100</v>
      </c>
      <c r="W384" s="9">
        <v>1218</v>
      </c>
    </row>
    <row r="385" spans="1:23" ht="18" customHeight="1">
      <c r="A385" s="9"/>
      <c r="B385" s="5"/>
      <c r="C385" s="2"/>
      <c r="D385" s="5"/>
      <c r="E385" s="11"/>
      <c r="F385" s="10"/>
      <c r="G385" s="10"/>
      <c r="H385" s="10"/>
      <c r="I385" s="10"/>
      <c r="J385" s="22"/>
      <c r="K385" s="23"/>
      <c r="L385" s="24"/>
      <c r="M385" s="30" t="s">
        <v>133</v>
      </c>
      <c r="N385" s="26"/>
      <c r="O385" s="26"/>
      <c r="P385" s="26"/>
      <c r="Q385" s="26"/>
      <c r="R385" s="26">
        <f t="shared" si="79"/>
        <v>0</v>
      </c>
      <c r="S385" s="26"/>
      <c r="T385" s="38"/>
      <c r="V385" s="9" t="s">
        <v>102</v>
      </c>
      <c r="W385" s="9">
        <v>0</v>
      </c>
    </row>
    <row r="386" spans="1:23" ht="18" customHeight="1">
      <c r="A386" s="9"/>
      <c r="B386" s="5">
        <v>1</v>
      </c>
      <c r="C386" s="2"/>
      <c r="D386" s="5"/>
      <c r="E386" s="11">
        <v>2070403</v>
      </c>
      <c r="F386" s="10">
        <v>207</v>
      </c>
      <c r="G386" s="10">
        <v>20704</v>
      </c>
      <c r="H386" s="11">
        <v>2070403</v>
      </c>
      <c r="I386" s="10" t="s">
        <v>249</v>
      </c>
      <c r="J386" s="22"/>
      <c r="K386" s="23"/>
      <c r="L386" s="24"/>
      <c r="M386" s="30" t="s">
        <v>609</v>
      </c>
      <c r="N386" s="26">
        <v>818.5</v>
      </c>
      <c r="O386" s="26"/>
      <c r="P386" s="26"/>
      <c r="Q386" s="26"/>
      <c r="R386" s="26">
        <f t="shared" si="79"/>
        <v>818.5</v>
      </c>
      <c r="S386" s="26"/>
      <c r="T386" s="38"/>
      <c r="V386" s="9" t="s">
        <v>610</v>
      </c>
      <c r="W386" s="9">
        <v>818</v>
      </c>
    </row>
    <row r="387" spans="1:23" ht="18" customHeight="1">
      <c r="A387" s="9"/>
      <c r="B387" s="5">
        <v>1</v>
      </c>
      <c r="C387" s="2"/>
      <c r="D387" s="5">
        <v>0</v>
      </c>
      <c r="E387" s="11">
        <v>2070404</v>
      </c>
      <c r="F387" s="10">
        <v>207</v>
      </c>
      <c r="G387" s="10">
        <v>20704</v>
      </c>
      <c r="H387" s="10">
        <v>2070404</v>
      </c>
      <c r="I387" s="10"/>
      <c r="J387" s="22"/>
      <c r="K387" s="23"/>
      <c r="L387" s="24"/>
      <c r="M387" s="30" t="s">
        <v>611</v>
      </c>
      <c r="N387" s="26">
        <v>504.92</v>
      </c>
      <c r="O387" s="26"/>
      <c r="P387" s="26"/>
      <c r="Q387" s="26"/>
      <c r="R387" s="26">
        <f t="shared" si="79"/>
        <v>504.92</v>
      </c>
      <c r="S387" s="26"/>
      <c r="T387" s="38"/>
      <c r="V387" s="9" t="s">
        <v>612</v>
      </c>
      <c r="W387" s="9">
        <v>505</v>
      </c>
    </row>
    <row r="388" spans="1:23" ht="18" customHeight="1">
      <c r="A388" s="9"/>
      <c r="B388" s="5">
        <v>1</v>
      </c>
      <c r="C388" s="2"/>
      <c r="D388" s="5">
        <v>0</v>
      </c>
      <c r="E388" s="11">
        <v>2070405</v>
      </c>
      <c r="F388" s="10">
        <v>207</v>
      </c>
      <c r="G388" s="10">
        <v>20704</v>
      </c>
      <c r="H388" s="10">
        <v>2070405</v>
      </c>
      <c r="I388" s="10"/>
      <c r="J388" s="22"/>
      <c r="K388" s="23"/>
      <c r="L388" s="24"/>
      <c r="M388" s="30" t="s">
        <v>613</v>
      </c>
      <c r="N388" s="26">
        <v>440.28</v>
      </c>
      <c r="O388" s="26"/>
      <c r="P388" s="26"/>
      <c r="Q388" s="26"/>
      <c r="R388" s="26">
        <f t="shared" si="79"/>
        <v>440.28</v>
      </c>
      <c r="S388" s="26"/>
      <c r="T388" s="38"/>
      <c r="V388" s="9" t="s">
        <v>614</v>
      </c>
      <c r="W388" s="9">
        <v>440</v>
      </c>
    </row>
    <row r="389" spans="1:23" ht="18" customHeight="1">
      <c r="A389" s="40"/>
      <c r="B389" s="5">
        <v>1</v>
      </c>
      <c r="C389" s="59"/>
      <c r="D389" s="47"/>
      <c r="E389" s="49">
        <v>2070408</v>
      </c>
      <c r="F389" s="10">
        <v>207</v>
      </c>
      <c r="G389" s="10">
        <v>20704</v>
      </c>
      <c r="H389" s="49">
        <v>2070408</v>
      </c>
      <c r="I389" s="10" t="s">
        <v>249</v>
      </c>
      <c r="J389" s="54"/>
      <c r="K389" s="55"/>
      <c r="L389" s="24"/>
      <c r="M389" s="30" t="s">
        <v>615</v>
      </c>
      <c r="N389" s="26">
        <v>209.61</v>
      </c>
      <c r="O389" s="26">
        <v>-197.22</v>
      </c>
      <c r="P389" s="26"/>
      <c r="Q389" s="26"/>
      <c r="R389" s="26">
        <f t="shared" si="79"/>
        <v>12.390000000000015</v>
      </c>
      <c r="S389" s="26"/>
      <c r="T389" s="38"/>
      <c r="U389" s="40"/>
      <c r="V389" s="9" t="s">
        <v>616</v>
      </c>
      <c r="W389" s="9">
        <v>210</v>
      </c>
    </row>
    <row r="390" spans="1:23" ht="18" customHeight="1">
      <c r="A390" s="40"/>
      <c r="B390" s="5">
        <v>1</v>
      </c>
      <c r="C390" s="59"/>
      <c r="D390" s="47"/>
      <c r="E390" s="49">
        <v>2070409</v>
      </c>
      <c r="F390" s="10">
        <v>207</v>
      </c>
      <c r="G390" s="10">
        <v>20704</v>
      </c>
      <c r="H390" s="49">
        <v>2070409</v>
      </c>
      <c r="I390" s="10" t="s">
        <v>249</v>
      </c>
      <c r="J390" s="54"/>
      <c r="K390" s="55"/>
      <c r="L390" s="24"/>
      <c r="M390" s="30" t="s">
        <v>187</v>
      </c>
      <c r="N390" s="26">
        <v>3679.5</v>
      </c>
      <c r="O390" s="26"/>
      <c r="P390" s="26"/>
      <c r="Q390" s="26"/>
      <c r="R390" s="26">
        <f t="shared" si="79"/>
        <v>3679.5</v>
      </c>
      <c r="S390" s="26"/>
      <c r="T390" s="38"/>
      <c r="U390" s="40"/>
      <c r="V390" s="9" t="s">
        <v>188</v>
      </c>
      <c r="W390" s="9">
        <v>3680</v>
      </c>
    </row>
    <row r="391" spans="1:23" ht="18" customHeight="1">
      <c r="A391" s="9"/>
      <c r="B391" s="5">
        <v>1</v>
      </c>
      <c r="C391" s="2"/>
      <c r="D391" s="5">
        <v>0</v>
      </c>
      <c r="E391" s="11">
        <v>2070499</v>
      </c>
      <c r="F391" s="10">
        <v>207</v>
      </c>
      <c r="G391" s="10">
        <v>20704</v>
      </c>
      <c r="H391" s="10">
        <v>2070499</v>
      </c>
      <c r="I391" s="10"/>
      <c r="J391" s="22"/>
      <c r="K391" s="23"/>
      <c r="L391" s="24"/>
      <c r="M391" s="30" t="s">
        <v>617</v>
      </c>
      <c r="N391" s="26">
        <v>247</v>
      </c>
      <c r="O391" s="26"/>
      <c r="P391" s="26"/>
      <c r="Q391" s="26"/>
      <c r="R391" s="26">
        <f t="shared" si="79"/>
        <v>247</v>
      </c>
      <c r="S391" s="26"/>
      <c r="T391" s="38"/>
      <c r="V391" s="9" t="s">
        <v>618</v>
      </c>
      <c r="W391" s="9">
        <v>247</v>
      </c>
    </row>
    <row r="392" spans="1:23" ht="18" customHeight="1">
      <c r="A392" s="9"/>
      <c r="B392" s="5">
        <v>1</v>
      </c>
      <c r="C392" s="2"/>
      <c r="D392" s="5">
        <v>0</v>
      </c>
      <c r="E392" s="11">
        <v>20799</v>
      </c>
      <c r="F392" s="10"/>
      <c r="G392" s="10">
        <v>20799</v>
      </c>
      <c r="H392" s="10"/>
      <c r="I392" s="10"/>
      <c r="J392" s="22"/>
      <c r="K392" s="23"/>
      <c r="L392" s="24"/>
      <c r="M392" s="30" t="s">
        <v>619</v>
      </c>
      <c r="N392" s="26"/>
      <c r="O392" s="26"/>
      <c r="P392" s="26"/>
      <c r="Q392" s="26"/>
      <c r="R392" s="26">
        <f t="shared" si="79"/>
        <v>0</v>
      </c>
      <c r="S392" s="26"/>
      <c r="T392" s="38"/>
      <c r="V392" s="9" t="s">
        <v>620</v>
      </c>
      <c r="W392" s="9">
        <v>0</v>
      </c>
    </row>
    <row r="393" spans="1:23" ht="18" customHeight="1">
      <c r="A393" s="9"/>
      <c r="B393" s="5">
        <v>1</v>
      </c>
      <c r="C393" s="2"/>
      <c r="D393" s="5">
        <v>0</v>
      </c>
      <c r="E393" s="11">
        <v>2079902</v>
      </c>
      <c r="F393" s="10">
        <v>207</v>
      </c>
      <c r="G393" s="10">
        <v>20799</v>
      </c>
      <c r="H393" s="10">
        <v>2079902</v>
      </c>
      <c r="I393" s="10"/>
      <c r="J393" s="22"/>
      <c r="K393" s="23"/>
      <c r="L393" s="24"/>
      <c r="M393" s="30" t="s">
        <v>621</v>
      </c>
      <c r="N393" s="26">
        <v>29.2</v>
      </c>
      <c r="O393" s="26"/>
      <c r="P393" s="26"/>
      <c r="Q393" s="26"/>
      <c r="R393" s="26">
        <f t="shared" si="79"/>
        <v>29.2</v>
      </c>
      <c r="S393" s="26"/>
      <c r="T393" s="38"/>
      <c r="V393" s="9" t="s">
        <v>622</v>
      </c>
      <c r="W393" s="9">
        <v>29</v>
      </c>
    </row>
    <row r="394" spans="1:23" ht="18" customHeight="1">
      <c r="A394" s="5"/>
      <c r="B394" s="5">
        <v>1</v>
      </c>
      <c r="C394" s="2"/>
      <c r="D394" s="5">
        <v>0</v>
      </c>
      <c r="E394" s="11">
        <v>2079903</v>
      </c>
      <c r="F394" s="10">
        <v>207</v>
      </c>
      <c r="G394" s="10">
        <v>20799</v>
      </c>
      <c r="H394" s="10">
        <v>2079903</v>
      </c>
      <c r="I394" s="10"/>
      <c r="J394" s="22"/>
      <c r="K394" s="23"/>
      <c r="L394" s="24"/>
      <c r="M394" s="30" t="s">
        <v>623</v>
      </c>
      <c r="N394" s="26"/>
      <c r="O394" s="26"/>
      <c r="P394" s="26"/>
      <c r="Q394" s="26"/>
      <c r="R394" s="26">
        <f t="shared" si="79"/>
        <v>0</v>
      </c>
      <c r="S394" s="26"/>
      <c r="T394" s="38"/>
      <c r="V394" s="9" t="s">
        <v>624</v>
      </c>
      <c r="W394" s="9">
        <v>0</v>
      </c>
    </row>
    <row r="395" spans="1:23" ht="18" customHeight="1">
      <c r="A395" s="5"/>
      <c r="B395" s="5"/>
      <c r="C395" s="2"/>
      <c r="D395" s="5"/>
      <c r="E395" s="11"/>
      <c r="F395" s="10"/>
      <c r="G395" s="10"/>
      <c r="H395" s="10"/>
      <c r="I395" s="10"/>
      <c r="J395" s="22"/>
      <c r="K395" s="23"/>
      <c r="L395" s="24"/>
      <c r="M395" s="30" t="s">
        <v>625</v>
      </c>
      <c r="N395" s="26">
        <v>258.27</v>
      </c>
      <c r="O395" s="26"/>
      <c r="P395" s="26"/>
      <c r="Q395" s="26"/>
      <c r="R395" s="26">
        <f t="shared" si="79"/>
        <v>258.27</v>
      </c>
      <c r="S395" s="26"/>
      <c r="T395" s="38"/>
      <c r="V395" s="9" t="s">
        <v>626</v>
      </c>
      <c r="W395" s="9">
        <v>258</v>
      </c>
    </row>
    <row r="396" spans="1:23" ht="18" customHeight="1">
      <c r="A396" s="9"/>
      <c r="B396" s="5">
        <v>1</v>
      </c>
      <c r="C396" s="2"/>
      <c r="D396" s="5">
        <v>0</v>
      </c>
      <c r="E396" s="11">
        <v>2079999</v>
      </c>
      <c r="F396" s="10">
        <v>207</v>
      </c>
      <c r="G396" s="10">
        <v>20799</v>
      </c>
      <c r="H396" s="10">
        <v>2079999</v>
      </c>
      <c r="I396" s="10"/>
      <c r="J396" s="22"/>
      <c r="K396" s="23"/>
      <c r="L396" s="24"/>
      <c r="M396" s="30" t="s">
        <v>627</v>
      </c>
      <c r="N396" s="26">
        <f aca="true" t="shared" si="80" ref="N396:S396">SUM(N397:N406)</f>
        <v>5164.04</v>
      </c>
      <c r="O396" s="26">
        <f t="shared" si="80"/>
        <v>-99.13</v>
      </c>
      <c r="P396" s="26">
        <f t="shared" si="80"/>
        <v>0</v>
      </c>
      <c r="Q396" s="26">
        <f t="shared" si="80"/>
        <v>0</v>
      </c>
      <c r="R396" s="26">
        <f t="shared" si="80"/>
        <v>5064.91</v>
      </c>
      <c r="S396" s="26">
        <f t="shared" si="80"/>
        <v>0</v>
      </c>
      <c r="T396" s="38"/>
      <c r="V396" s="9" t="s">
        <v>628</v>
      </c>
      <c r="W396" s="9">
        <v>5164</v>
      </c>
    </row>
    <row r="397" spans="1:23" ht="18" customHeight="1">
      <c r="A397" s="9"/>
      <c r="B397" s="5">
        <v>1</v>
      </c>
      <c r="C397" s="2"/>
      <c r="D397" s="5">
        <v>0</v>
      </c>
      <c r="E397" s="11">
        <v>208</v>
      </c>
      <c r="F397" s="10">
        <v>208</v>
      </c>
      <c r="G397" s="10"/>
      <c r="H397" s="10"/>
      <c r="I397" s="10"/>
      <c r="J397" s="22"/>
      <c r="K397" s="23"/>
      <c r="L397" s="24"/>
      <c r="M397" s="30" t="s">
        <v>131</v>
      </c>
      <c r="N397" s="26">
        <v>1452.07</v>
      </c>
      <c r="O397" s="26"/>
      <c r="P397" s="26"/>
      <c r="Q397" s="26"/>
      <c r="R397" s="26">
        <f aca="true" t="shared" si="81" ref="R397:R406">SUM(N397:Q397)</f>
        <v>1452.07</v>
      </c>
      <c r="S397" s="26"/>
      <c r="T397" s="38"/>
      <c r="V397" s="9" t="s">
        <v>98</v>
      </c>
      <c r="W397" s="9">
        <v>1452</v>
      </c>
    </row>
    <row r="398" spans="1:23" ht="18" customHeight="1">
      <c r="A398" s="9"/>
      <c r="B398" s="5">
        <v>1</v>
      </c>
      <c r="C398" s="2"/>
      <c r="D398" s="5">
        <v>0</v>
      </c>
      <c r="E398" s="11">
        <v>20801</v>
      </c>
      <c r="F398" s="10"/>
      <c r="G398" s="10">
        <v>20801</v>
      </c>
      <c r="H398" s="10"/>
      <c r="I398" s="10"/>
      <c r="J398" s="22"/>
      <c r="K398" s="23"/>
      <c r="L398" s="24"/>
      <c r="M398" s="30" t="s">
        <v>132</v>
      </c>
      <c r="N398" s="26">
        <v>55.5</v>
      </c>
      <c r="O398" s="26"/>
      <c r="P398" s="26"/>
      <c r="Q398" s="26"/>
      <c r="R398" s="26">
        <f t="shared" si="81"/>
        <v>55.5</v>
      </c>
      <c r="S398" s="26"/>
      <c r="T398" s="38"/>
      <c r="V398" s="9" t="s">
        <v>100</v>
      </c>
      <c r="W398" s="9">
        <v>56</v>
      </c>
    </row>
    <row r="399" spans="1:23" ht="18" customHeight="1">
      <c r="A399" s="9"/>
      <c r="B399" s="5">
        <v>1</v>
      </c>
      <c r="C399" s="2"/>
      <c r="D399" s="5">
        <v>0</v>
      </c>
      <c r="E399" s="11">
        <v>2080101</v>
      </c>
      <c r="F399" s="10">
        <v>208</v>
      </c>
      <c r="G399" s="10">
        <v>20801</v>
      </c>
      <c r="H399" s="10">
        <v>2080101</v>
      </c>
      <c r="I399" s="10"/>
      <c r="J399" s="22"/>
      <c r="K399" s="23"/>
      <c r="L399" s="24"/>
      <c r="M399" s="30" t="s">
        <v>133</v>
      </c>
      <c r="N399" s="26"/>
      <c r="O399" s="26"/>
      <c r="P399" s="26"/>
      <c r="Q399" s="26"/>
      <c r="R399" s="26">
        <f t="shared" si="81"/>
        <v>0</v>
      </c>
      <c r="S399" s="26"/>
      <c r="T399" s="38"/>
      <c r="V399" s="9" t="s">
        <v>102</v>
      </c>
      <c r="W399" s="9">
        <v>0</v>
      </c>
    </row>
    <row r="400" spans="1:23" ht="18" customHeight="1">
      <c r="A400" s="9"/>
      <c r="B400" s="5">
        <v>1</v>
      </c>
      <c r="C400" s="2"/>
      <c r="D400" s="5">
        <v>0</v>
      </c>
      <c r="E400" s="11">
        <v>2080102</v>
      </c>
      <c r="F400" s="10">
        <v>208</v>
      </c>
      <c r="G400" s="10">
        <v>20801</v>
      </c>
      <c r="H400" s="10">
        <v>2080102</v>
      </c>
      <c r="I400" s="10"/>
      <c r="J400" s="22"/>
      <c r="K400" s="23"/>
      <c r="L400" s="24"/>
      <c r="M400" s="30" t="s">
        <v>629</v>
      </c>
      <c r="N400" s="26">
        <v>440.83</v>
      </c>
      <c r="O400" s="26"/>
      <c r="P400" s="26"/>
      <c r="Q400" s="26"/>
      <c r="R400" s="26">
        <f t="shared" si="81"/>
        <v>440.83</v>
      </c>
      <c r="S400" s="26"/>
      <c r="T400" s="38"/>
      <c r="V400" s="9" t="s">
        <v>630</v>
      </c>
      <c r="W400" s="9">
        <v>441</v>
      </c>
    </row>
    <row r="401" spans="1:23" ht="18" customHeight="1">
      <c r="A401" s="9"/>
      <c r="B401" s="5">
        <v>1</v>
      </c>
      <c r="C401" s="2"/>
      <c r="D401" s="5">
        <v>0</v>
      </c>
      <c r="E401" s="11">
        <v>2080104</v>
      </c>
      <c r="F401" s="10">
        <v>208</v>
      </c>
      <c r="G401" s="10">
        <v>20801</v>
      </c>
      <c r="H401" s="10">
        <v>2080104</v>
      </c>
      <c r="I401" s="10"/>
      <c r="J401" s="22"/>
      <c r="K401" s="23"/>
      <c r="L401" s="24"/>
      <c r="M401" s="30" t="s">
        <v>631</v>
      </c>
      <c r="N401" s="26">
        <v>66.09</v>
      </c>
      <c r="O401" s="26"/>
      <c r="P401" s="26"/>
      <c r="Q401" s="26"/>
      <c r="R401" s="26">
        <f t="shared" si="81"/>
        <v>66.09</v>
      </c>
      <c r="S401" s="26"/>
      <c r="T401" s="38"/>
      <c r="V401" s="9" t="s">
        <v>632</v>
      </c>
      <c r="W401" s="9">
        <v>66</v>
      </c>
    </row>
    <row r="402" spans="1:23" ht="18" customHeight="1">
      <c r="A402" s="9"/>
      <c r="B402" s="5"/>
      <c r="C402" s="2"/>
      <c r="D402" s="5"/>
      <c r="E402" s="11"/>
      <c r="F402" s="10"/>
      <c r="G402" s="10"/>
      <c r="H402" s="10"/>
      <c r="I402" s="10"/>
      <c r="J402" s="22"/>
      <c r="K402" s="23"/>
      <c r="L402" s="24"/>
      <c r="M402" s="39" t="s">
        <v>633</v>
      </c>
      <c r="N402" s="26">
        <v>652.48</v>
      </c>
      <c r="O402" s="26"/>
      <c r="P402" s="26"/>
      <c r="Q402" s="26"/>
      <c r="R402" s="26">
        <f t="shared" si="81"/>
        <v>652.48</v>
      </c>
      <c r="S402" s="26"/>
      <c r="T402" s="38"/>
      <c r="V402" s="9" t="s">
        <v>634</v>
      </c>
      <c r="W402" s="9">
        <v>652</v>
      </c>
    </row>
    <row r="403" spans="1:23" ht="18" customHeight="1">
      <c r="A403" s="9"/>
      <c r="B403" s="5">
        <v>1</v>
      </c>
      <c r="C403" s="2"/>
      <c r="D403" s="5">
        <v>0</v>
      </c>
      <c r="E403" s="11">
        <v>2080105</v>
      </c>
      <c r="F403" s="10">
        <v>208</v>
      </c>
      <c r="G403" s="10">
        <v>20801</v>
      </c>
      <c r="H403" s="10">
        <v>2080105</v>
      </c>
      <c r="I403" s="10"/>
      <c r="J403" s="22"/>
      <c r="K403" s="23"/>
      <c r="L403" s="24"/>
      <c r="M403" s="30" t="s">
        <v>635</v>
      </c>
      <c r="N403" s="26">
        <v>124.44</v>
      </c>
      <c r="O403" s="26"/>
      <c r="P403" s="26"/>
      <c r="Q403" s="26"/>
      <c r="R403" s="26">
        <f t="shared" si="81"/>
        <v>124.44</v>
      </c>
      <c r="S403" s="26"/>
      <c r="T403" s="38"/>
      <c r="V403" s="9" t="s">
        <v>636</v>
      </c>
      <c r="W403" s="9">
        <v>124</v>
      </c>
    </row>
    <row r="404" spans="1:23" ht="18" customHeight="1">
      <c r="A404" s="9"/>
      <c r="B404" s="5"/>
      <c r="C404" s="2"/>
      <c r="D404" s="5"/>
      <c r="E404" s="11"/>
      <c r="F404" s="10"/>
      <c r="G404" s="10"/>
      <c r="H404" s="10"/>
      <c r="I404" s="10"/>
      <c r="J404" s="22"/>
      <c r="K404" s="23"/>
      <c r="L404" s="24"/>
      <c r="M404" s="30" t="s">
        <v>637</v>
      </c>
      <c r="N404" s="26">
        <v>46</v>
      </c>
      <c r="O404" s="26"/>
      <c r="P404" s="26"/>
      <c r="Q404" s="26"/>
      <c r="R404" s="26">
        <f t="shared" si="81"/>
        <v>46</v>
      </c>
      <c r="S404" s="26"/>
      <c r="T404" s="38"/>
      <c r="V404" s="9" t="s">
        <v>638</v>
      </c>
      <c r="W404" s="9">
        <v>46</v>
      </c>
    </row>
    <row r="405" spans="1:23" ht="18" customHeight="1">
      <c r="A405" s="9"/>
      <c r="B405" s="5"/>
      <c r="C405" s="2"/>
      <c r="D405" s="5"/>
      <c r="E405" s="11"/>
      <c r="F405" s="10"/>
      <c r="G405" s="10"/>
      <c r="H405" s="10"/>
      <c r="I405" s="10"/>
      <c r="J405" s="22"/>
      <c r="K405" s="23"/>
      <c r="L405" s="24"/>
      <c r="M405" s="39" t="s">
        <v>639</v>
      </c>
      <c r="N405" s="26">
        <v>544.06</v>
      </c>
      <c r="O405" s="26">
        <v>-99.13</v>
      </c>
      <c r="P405" s="26"/>
      <c r="Q405" s="26"/>
      <c r="R405" s="26">
        <f t="shared" si="81"/>
        <v>444.92999999999995</v>
      </c>
      <c r="S405" s="26"/>
      <c r="T405" s="38"/>
      <c r="V405" s="9" t="s">
        <v>640</v>
      </c>
      <c r="W405" s="9">
        <v>544</v>
      </c>
    </row>
    <row r="406" spans="1:23" ht="18" customHeight="1">
      <c r="A406" s="9"/>
      <c r="B406" s="5">
        <v>1</v>
      </c>
      <c r="C406" s="2"/>
      <c r="D406" s="5">
        <v>0</v>
      </c>
      <c r="E406" s="11">
        <v>2080106</v>
      </c>
      <c r="F406" s="10">
        <v>208</v>
      </c>
      <c r="G406" s="10">
        <v>20801</v>
      </c>
      <c r="H406" s="10">
        <v>2080106</v>
      </c>
      <c r="I406" s="10"/>
      <c r="J406" s="22"/>
      <c r="K406" s="23"/>
      <c r="L406" s="24"/>
      <c r="M406" s="30" t="s">
        <v>641</v>
      </c>
      <c r="N406" s="26">
        <v>1782.57</v>
      </c>
      <c r="O406" s="26"/>
      <c r="P406" s="26"/>
      <c r="Q406" s="26"/>
      <c r="R406" s="26">
        <f t="shared" si="81"/>
        <v>1782.57</v>
      </c>
      <c r="S406" s="26"/>
      <c r="T406" s="38"/>
      <c r="V406" s="9" t="s">
        <v>642</v>
      </c>
      <c r="W406" s="9">
        <v>1783</v>
      </c>
    </row>
    <row r="407" spans="1:23" ht="18" customHeight="1">
      <c r="A407" s="9"/>
      <c r="B407" s="5">
        <v>1</v>
      </c>
      <c r="C407" s="2"/>
      <c r="D407" s="5">
        <v>0</v>
      </c>
      <c r="E407" s="11">
        <v>2080107</v>
      </c>
      <c r="F407" s="10">
        <v>208</v>
      </c>
      <c r="G407" s="10">
        <v>20801</v>
      </c>
      <c r="H407" s="10">
        <v>2080107</v>
      </c>
      <c r="I407" s="10"/>
      <c r="J407" s="22"/>
      <c r="K407" s="23"/>
      <c r="L407" s="24"/>
      <c r="M407" s="30" t="s">
        <v>643</v>
      </c>
      <c r="N407" s="26">
        <f aca="true" t="shared" si="82" ref="N407:S407">SUM(N408:N409)</f>
        <v>30000</v>
      </c>
      <c r="O407" s="26">
        <f t="shared" si="82"/>
        <v>0</v>
      </c>
      <c r="P407" s="26">
        <f t="shared" si="82"/>
        <v>0</v>
      </c>
      <c r="Q407" s="26">
        <f t="shared" si="82"/>
        <v>0</v>
      </c>
      <c r="R407" s="26">
        <f t="shared" si="82"/>
        <v>30000</v>
      </c>
      <c r="S407" s="26">
        <f t="shared" si="82"/>
        <v>0</v>
      </c>
      <c r="T407" s="38"/>
      <c r="V407" s="9" t="s">
        <v>644</v>
      </c>
      <c r="W407" s="9">
        <v>30000</v>
      </c>
    </row>
    <row r="408" spans="1:23" ht="18" customHeight="1">
      <c r="A408" s="9"/>
      <c r="B408" s="5">
        <v>1</v>
      </c>
      <c r="C408" s="2"/>
      <c r="D408" s="5">
        <v>0</v>
      </c>
      <c r="E408" s="11">
        <v>2080108</v>
      </c>
      <c r="F408" s="10">
        <v>208</v>
      </c>
      <c r="G408" s="10">
        <v>20801</v>
      </c>
      <c r="H408" s="10">
        <v>2080108</v>
      </c>
      <c r="I408" s="10"/>
      <c r="J408" s="22"/>
      <c r="K408" s="23"/>
      <c r="L408" s="24"/>
      <c r="M408" s="30" t="s">
        <v>645</v>
      </c>
      <c r="N408" s="26"/>
      <c r="O408" s="26"/>
      <c r="P408" s="26"/>
      <c r="Q408" s="26"/>
      <c r="R408" s="26">
        <f aca="true" t="shared" si="83" ref="R408:R414">SUM(N408:Q408)</f>
        <v>0</v>
      </c>
      <c r="S408" s="26"/>
      <c r="T408" s="38"/>
      <c r="V408" s="9" t="s">
        <v>646</v>
      </c>
      <c r="W408" s="9">
        <v>0</v>
      </c>
    </row>
    <row r="409" spans="1:23" ht="18" customHeight="1">
      <c r="A409" s="9"/>
      <c r="B409" s="5"/>
      <c r="C409" s="2"/>
      <c r="D409" s="5"/>
      <c r="E409" s="11"/>
      <c r="F409" s="10"/>
      <c r="G409" s="10"/>
      <c r="H409" s="10"/>
      <c r="I409" s="10"/>
      <c r="J409" s="22"/>
      <c r="K409" s="23"/>
      <c r="L409" s="24"/>
      <c r="M409" s="30" t="s">
        <v>647</v>
      </c>
      <c r="N409" s="26">
        <v>30000</v>
      </c>
      <c r="O409" s="26"/>
      <c r="P409" s="26"/>
      <c r="Q409" s="26"/>
      <c r="R409" s="26">
        <f t="shared" si="83"/>
        <v>30000</v>
      </c>
      <c r="S409" s="26"/>
      <c r="T409" s="38"/>
      <c r="V409" s="9" t="s">
        <v>648</v>
      </c>
      <c r="W409" s="9">
        <v>30000</v>
      </c>
    </row>
    <row r="410" spans="1:23" ht="18" customHeight="1">
      <c r="A410" s="9"/>
      <c r="B410" s="5">
        <v>1</v>
      </c>
      <c r="C410" s="2"/>
      <c r="D410" s="5">
        <v>0</v>
      </c>
      <c r="E410" s="11">
        <v>2080109</v>
      </c>
      <c r="F410" s="10">
        <v>208</v>
      </c>
      <c r="G410" s="10">
        <v>20801</v>
      </c>
      <c r="H410" s="10">
        <v>2080109</v>
      </c>
      <c r="I410" s="10"/>
      <c r="J410" s="22"/>
      <c r="K410" s="23"/>
      <c r="L410" s="24"/>
      <c r="M410" s="30" t="s">
        <v>649</v>
      </c>
      <c r="N410" s="26">
        <f aca="true" t="shared" si="84" ref="N410:S410">SUM(N411:N414)</f>
        <v>57131.53</v>
      </c>
      <c r="O410" s="26">
        <f t="shared" si="84"/>
        <v>0</v>
      </c>
      <c r="P410" s="26">
        <f t="shared" si="84"/>
        <v>0</v>
      </c>
      <c r="Q410" s="26">
        <f t="shared" si="84"/>
        <v>0</v>
      </c>
      <c r="R410" s="26">
        <f t="shared" si="84"/>
        <v>57131.53</v>
      </c>
      <c r="S410" s="26">
        <f t="shared" si="84"/>
        <v>0</v>
      </c>
      <c r="T410" s="38"/>
      <c r="V410" s="9" t="s">
        <v>650</v>
      </c>
      <c r="W410" s="9">
        <v>57132</v>
      </c>
    </row>
    <row r="411" spans="1:23" ht="18" customHeight="1">
      <c r="A411" s="9"/>
      <c r="B411" s="5">
        <v>1</v>
      </c>
      <c r="C411" s="2"/>
      <c r="D411" s="5">
        <v>0</v>
      </c>
      <c r="E411" s="11">
        <v>2080110</v>
      </c>
      <c r="F411" s="10">
        <v>208</v>
      </c>
      <c r="G411" s="10">
        <v>20801</v>
      </c>
      <c r="H411" s="10">
        <v>2080110</v>
      </c>
      <c r="I411" s="10"/>
      <c r="J411" s="22"/>
      <c r="K411" s="23"/>
      <c r="L411" s="24"/>
      <c r="M411" s="30" t="s">
        <v>651</v>
      </c>
      <c r="N411" s="26"/>
      <c r="O411" s="26"/>
      <c r="P411" s="26"/>
      <c r="Q411" s="26"/>
      <c r="R411" s="26">
        <f t="shared" si="83"/>
        <v>0</v>
      </c>
      <c r="S411" s="26"/>
      <c r="T411" s="38"/>
      <c r="V411" s="9" t="s">
        <v>652</v>
      </c>
      <c r="W411" s="9">
        <v>0</v>
      </c>
    </row>
    <row r="412" spans="1:23" ht="18" customHeight="1">
      <c r="A412" s="9"/>
      <c r="B412" s="5">
        <v>1</v>
      </c>
      <c r="C412" s="2"/>
      <c r="D412" s="5">
        <v>0</v>
      </c>
      <c r="E412" s="11">
        <v>2080111</v>
      </c>
      <c r="F412" s="10">
        <v>208</v>
      </c>
      <c r="G412" s="10">
        <v>20801</v>
      </c>
      <c r="H412" s="10">
        <v>2080111</v>
      </c>
      <c r="I412" s="10"/>
      <c r="J412" s="22"/>
      <c r="K412" s="23"/>
      <c r="L412" s="24"/>
      <c r="M412" s="30" t="s">
        <v>653</v>
      </c>
      <c r="N412" s="26"/>
      <c r="O412" s="26"/>
      <c r="P412" s="26"/>
      <c r="Q412" s="26"/>
      <c r="R412" s="26">
        <f t="shared" si="83"/>
        <v>0</v>
      </c>
      <c r="S412" s="26"/>
      <c r="T412" s="38"/>
      <c r="V412" s="9" t="s">
        <v>654</v>
      </c>
      <c r="W412" s="9">
        <v>0</v>
      </c>
    </row>
    <row r="413" spans="1:23" ht="18" customHeight="1">
      <c r="A413" s="9"/>
      <c r="B413" s="5">
        <v>1</v>
      </c>
      <c r="C413" s="2"/>
      <c r="D413" s="5">
        <v>0</v>
      </c>
      <c r="E413" s="11">
        <v>2080112</v>
      </c>
      <c r="F413" s="10">
        <v>208</v>
      </c>
      <c r="G413" s="10">
        <v>20801</v>
      </c>
      <c r="H413" s="10">
        <v>2080112</v>
      </c>
      <c r="I413" s="10"/>
      <c r="J413" s="22"/>
      <c r="K413" s="23"/>
      <c r="L413" s="24"/>
      <c r="M413" s="30" t="s">
        <v>655</v>
      </c>
      <c r="N413" s="26">
        <v>43007.35</v>
      </c>
      <c r="O413" s="26"/>
      <c r="P413" s="26"/>
      <c r="Q413" s="26"/>
      <c r="R413" s="26">
        <f t="shared" si="83"/>
        <v>43007.35</v>
      </c>
      <c r="S413" s="26"/>
      <c r="T413" s="38"/>
      <c r="V413" s="9" t="s">
        <v>656</v>
      </c>
      <c r="W413" s="9">
        <v>43008</v>
      </c>
    </row>
    <row r="414" spans="1:23" ht="18" customHeight="1">
      <c r="A414" s="9"/>
      <c r="B414" s="5">
        <v>1</v>
      </c>
      <c r="C414" s="2"/>
      <c r="D414" s="5">
        <v>0</v>
      </c>
      <c r="E414" s="11">
        <v>20802</v>
      </c>
      <c r="F414" s="10"/>
      <c r="G414" s="10">
        <v>20802</v>
      </c>
      <c r="H414" s="10"/>
      <c r="I414" s="10"/>
      <c r="J414" s="22"/>
      <c r="K414" s="23"/>
      <c r="L414" s="24"/>
      <c r="M414" s="30" t="s">
        <v>657</v>
      </c>
      <c r="N414" s="26">
        <v>14124.18</v>
      </c>
      <c r="O414" s="26"/>
      <c r="P414" s="26"/>
      <c r="Q414" s="26"/>
      <c r="R414" s="26">
        <f t="shared" si="83"/>
        <v>14124.18</v>
      </c>
      <c r="S414" s="26"/>
      <c r="T414" s="38"/>
      <c r="V414" s="9" t="s">
        <v>658</v>
      </c>
      <c r="W414" s="9">
        <v>14124</v>
      </c>
    </row>
    <row r="415" spans="1:23" ht="18" customHeight="1">
      <c r="A415" s="9"/>
      <c r="B415" s="5">
        <v>1</v>
      </c>
      <c r="C415" s="2"/>
      <c r="D415" s="5">
        <v>0</v>
      </c>
      <c r="E415" s="11">
        <v>2080201</v>
      </c>
      <c r="F415" s="10">
        <v>208</v>
      </c>
      <c r="G415" s="10">
        <v>20802</v>
      </c>
      <c r="H415" s="10">
        <v>2080201</v>
      </c>
      <c r="I415" s="10"/>
      <c r="J415" s="22"/>
      <c r="K415" s="23"/>
      <c r="L415" s="24"/>
      <c r="M415" s="30" t="s">
        <v>659</v>
      </c>
      <c r="N415" s="26">
        <f aca="true" t="shared" si="85" ref="N415:S415">SUM(N416:N420)</f>
        <v>10251.67</v>
      </c>
      <c r="O415" s="26">
        <f t="shared" si="85"/>
        <v>-2749.83</v>
      </c>
      <c r="P415" s="26">
        <f t="shared" si="85"/>
        <v>0</v>
      </c>
      <c r="Q415" s="26">
        <f t="shared" si="85"/>
        <v>0</v>
      </c>
      <c r="R415" s="26">
        <f t="shared" si="85"/>
        <v>7501.84</v>
      </c>
      <c r="S415" s="26">
        <f t="shared" si="85"/>
        <v>0</v>
      </c>
      <c r="T415" s="38"/>
      <c r="V415" s="9" t="s">
        <v>660</v>
      </c>
      <c r="W415" s="9">
        <v>10252</v>
      </c>
    </row>
    <row r="416" spans="1:23" ht="18" customHeight="1">
      <c r="A416" s="9"/>
      <c r="B416" s="5"/>
      <c r="C416" s="2"/>
      <c r="D416" s="5"/>
      <c r="E416" s="11"/>
      <c r="F416" s="10"/>
      <c r="G416" s="10"/>
      <c r="H416" s="10"/>
      <c r="I416" s="10"/>
      <c r="J416" s="22"/>
      <c r="K416" s="23"/>
      <c r="L416" s="24"/>
      <c r="M416" s="30" t="s">
        <v>661</v>
      </c>
      <c r="N416" s="26"/>
      <c r="O416" s="26"/>
      <c r="P416" s="26"/>
      <c r="Q416" s="26"/>
      <c r="R416" s="26">
        <f>SUM(N416:Q416)</f>
        <v>0</v>
      </c>
      <c r="S416" s="26"/>
      <c r="T416" s="38"/>
      <c r="V416" s="9" t="s">
        <v>662</v>
      </c>
      <c r="W416" s="9">
        <v>0</v>
      </c>
    </row>
    <row r="417" spans="1:23" ht="18" customHeight="1">
      <c r="A417" s="9"/>
      <c r="B417" s="5"/>
      <c r="C417" s="2"/>
      <c r="D417" s="5"/>
      <c r="E417" s="11"/>
      <c r="F417" s="10"/>
      <c r="G417" s="10"/>
      <c r="H417" s="10"/>
      <c r="I417" s="10"/>
      <c r="J417" s="22"/>
      <c r="K417" s="23"/>
      <c r="L417" s="24"/>
      <c r="M417" s="30" t="s">
        <v>663</v>
      </c>
      <c r="N417" s="26">
        <v>173.18</v>
      </c>
      <c r="O417" s="26"/>
      <c r="P417" s="26"/>
      <c r="Q417" s="26"/>
      <c r="R417" s="26">
        <f>SUM(N417:Q417)</f>
        <v>173.18</v>
      </c>
      <c r="S417" s="26"/>
      <c r="T417" s="38"/>
      <c r="V417" s="9" t="s">
        <v>664</v>
      </c>
      <c r="W417" s="9">
        <v>173</v>
      </c>
    </row>
    <row r="418" spans="1:23" ht="18" customHeight="1">
      <c r="A418" s="9"/>
      <c r="B418" s="5"/>
      <c r="C418" s="2"/>
      <c r="D418" s="5"/>
      <c r="E418" s="11"/>
      <c r="F418" s="10"/>
      <c r="G418" s="10"/>
      <c r="H418" s="10"/>
      <c r="I418" s="10"/>
      <c r="J418" s="22"/>
      <c r="K418" s="23"/>
      <c r="L418" s="24"/>
      <c r="M418" s="60" t="s">
        <v>665</v>
      </c>
      <c r="N418" s="26">
        <v>419</v>
      </c>
      <c r="O418" s="26">
        <v>-419</v>
      </c>
      <c r="P418" s="26"/>
      <c r="Q418" s="26"/>
      <c r="R418" s="26">
        <f>SUM(N418:Q418)</f>
        <v>0</v>
      </c>
      <c r="S418" s="26"/>
      <c r="T418" s="38"/>
      <c r="V418" s="61" t="s">
        <v>666</v>
      </c>
      <c r="W418" s="61">
        <v>419</v>
      </c>
    </row>
    <row r="419" spans="1:23" ht="18" customHeight="1">
      <c r="A419" s="9"/>
      <c r="B419" s="5">
        <v>1</v>
      </c>
      <c r="C419" s="2"/>
      <c r="D419" s="5">
        <v>0</v>
      </c>
      <c r="E419" s="11">
        <v>2080202</v>
      </c>
      <c r="F419" s="10">
        <v>208</v>
      </c>
      <c r="G419" s="10">
        <v>20802</v>
      </c>
      <c r="H419" s="10">
        <v>2080202</v>
      </c>
      <c r="I419" s="10"/>
      <c r="J419" s="22"/>
      <c r="K419" s="23"/>
      <c r="L419" s="24"/>
      <c r="M419" s="30" t="s">
        <v>667</v>
      </c>
      <c r="N419" s="26">
        <v>1162.58</v>
      </c>
      <c r="O419" s="26">
        <v>-37.83</v>
      </c>
      <c r="P419" s="26"/>
      <c r="Q419" s="26"/>
      <c r="R419" s="26">
        <f>SUM(N419:Q419)</f>
        <v>1124.75</v>
      </c>
      <c r="S419" s="26"/>
      <c r="T419" s="38"/>
      <c r="V419" s="9" t="s">
        <v>668</v>
      </c>
      <c r="W419" s="9">
        <v>1163</v>
      </c>
    </row>
    <row r="420" spans="1:23" ht="18" customHeight="1">
      <c r="A420" s="9"/>
      <c r="B420" s="5"/>
      <c r="C420" s="2"/>
      <c r="D420" s="5"/>
      <c r="E420" s="11"/>
      <c r="F420" s="10"/>
      <c r="G420" s="10"/>
      <c r="H420" s="10"/>
      <c r="I420" s="10"/>
      <c r="J420" s="22"/>
      <c r="K420" s="23"/>
      <c r="L420" s="24"/>
      <c r="M420" s="30" t="s">
        <v>669</v>
      </c>
      <c r="N420" s="26">
        <v>8496.91</v>
      </c>
      <c r="O420" s="26">
        <v>-2293</v>
      </c>
      <c r="P420" s="26"/>
      <c r="Q420" s="26"/>
      <c r="R420" s="26">
        <f>SUM(N420:Q420)</f>
        <v>6203.91</v>
      </c>
      <c r="S420" s="26"/>
      <c r="T420" s="38"/>
      <c r="V420" s="9" t="s">
        <v>670</v>
      </c>
      <c r="W420" s="9">
        <v>8497</v>
      </c>
    </row>
    <row r="421" spans="1:23" ht="18" customHeight="1">
      <c r="A421" s="9"/>
      <c r="B421" s="5">
        <v>1</v>
      </c>
      <c r="C421" s="2"/>
      <c r="D421" s="5">
        <v>0</v>
      </c>
      <c r="E421" s="11">
        <v>2080203</v>
      </c>
      <c r="F421" s="10">
        <v>208</v>
      </c>
      <c r="G421" s="10">
        <v>20802</v>
      </c>
      <c r="H421" s="10">
        <v>2080203</v>
      </c>
      <c r="I421" s="10"/>
      <c r="J421" s="22"/>
      <c r="K421" s="23"/>
      <c r="L421" s="24"/>
      <c r="M421" s="30" t="s">
        <v>671</v>
      </c>
      <c r="N421" s="26">
        <f aca="true" t="shared" si="86" ref="N421:S421">SUM(N422:N424)</f>
        <v>216.85</v>
      </c>
      <c r="O421" s="26">
        <f t="shared" si="86"/>
        <v>0</v>
      </c>
      <c r="P421" s="26">
        <f t="shared" si="86"/>
        <v>0</v>
      </c>
      <c r="Q421" s="26">
        <f t="shared" si="86"/>
        <v>0</v>
      </c>
      <c r="R421" s="26">
        <f t="shared" si="86"/>
        <v>216.85</v>
      </c>
      <c r="S421" s="26">
        <f t="shared" si="86"/>
        <v>0</v>
      </c>
      <c r="T421" s="38"/>
      <c r="V421" s="9" t="s">
        <v>672</v>
      </c>
      <c r="W421" s="9">
        <v>217</v>
      </c>
    </row>
    <row r="422" spans="1:23" ht="18" customHeight="1">
      <c r="A422" s="9"/>
      <c r="B422" s="5">
        <v>1</v>
      </c>
      <c r="C422" s="2"/>
      <c r="D422" s="5">
        <v>0</v>
      </c>
      <c r="E422" s="11">
        <v>2080204</v>
      </c>
      <c r="F422" s="10">
        <v>208</v>
      </c>
      <c r="G422" s="10">
        <v>20802</v>
      </c>
      <c r="H422" s="10">
        <v>2080204</v>
      </c>
      <c r="I422" s="10"/>
      <c r="J422" s="22"/>
      <c r="K422" s="23"/>
      <c r="L422" s="24"/>
      <c r="M422" s="30" t="s">
        <v>673</v>
      </c>
      <c r="N422" s="26"/>
      <c r="O422" s="26"/>
      <c r="P422" s="26"/>
      <c r="Q422" s="26"/>
      <c r="R422" s="26">
        <f>SUM(N422:Q422)</f>
        <v>0</v>
      </c>
      <c r="S422" s="26"/>
      <c r="T422" s="38"/>
      <c r="V422" s="9" t="s">
        <v>674</v>
      </c>
      <c r="W422" s="9">
        <v>0</v>
      </c>
    </row>
    <row r="423" spans="1:23" ht="18" customHeight="1">
      <c r="A423" s="9"/>
      <c r="B423" s="5">
        <v>1</v>
      </c>
      <c r="C423" s="2"/>
      <c r="D423" s="5">
        <v>0</v>
      </c>
      <c r="E423" s="11">
        <v>2080205</v>
      </c>
      <c r="F423" s="10">
        <v>208</v>
      </c>
      <c r="G423" s="10">
        <v>20802</v>
      </c>
      <c r="H423" s="10">
        <v>2080205</v>
      </c>
      <c r="I423" s="10"/>
      <c r="J423" s="22"/>
      <c r="K423" s="23"/>
      <c r="L423" s="24"/>
      <c r="M423" s="30" t="s">
        <v>675</v>
      </c>
      <c r="N423" s="26">
        <v>216.85</v>
      </c>
      <c r="O423" s="26"/>
      <c r="P423" s="26"/>
      <c r="Q423" s="26"/>
      <c r="R423" s="26">
        <f>SUM(N423:Q423)</f>
        <v>216.85</v>
      </c>
      <c r="S423" s="26"/>
      <c r="T423" s="38"/>
      <c r="V423" s="9" t="s">
        <v>676</v>
      </c>
      <c r="W423" s="9">
        <v>217</v>
      </c>
    </row>
    <row r="424" spans="1:23" ht="18" customHeight="1">
      <c r="A424" s="9"/>
      <c r="B424" s="5">
        <v>1</v>
      </c>
      <c r="C424" s="2"/>
      <c r="D424" s="5">
        <v>0</v>
      </c>
      <c r="E424" s="11">
        <v>2080207</v>
      </c>
      <c r="F424" s="10">
        <v>208</v>
      </c>
      <c r="G424" s="10">
        <v>20802</v>
      </c>
      <c r="H424" s="10">
        <v>2080207</v>
      </c>
      <c r="I424" s="10"/>
      <c r="J424" s="22"/>
      <c r="K424" s="23"/>
      <c r="L424" s="24"/>
      <c r="M424" s="30" t="s">
        <v>677</v>
      </c>
      <c r="N424" s="26"/>
      <c r="O424" s="26"/>
      <c r="P424" s="26"/>
      <c r="Q424" s="26"/>
      <c r="R424" s="26">
        <f>SUM(N424:Q424)</f>
        <v>0</v>
      </c>
      <c r="S424" s="26"/>
      <c r="T424" s="38"/>
      <c r="V424" s="9" t="s">
        <v>678</v>
      </c>
      <c r="W424" s="9">
        <v>0</v>
      </c>
    </row>
    <row r="425" spans="1:23" ht="18" customHeight="1">
      <c r="A425" s="9"/>
      <c r="B425" s="5">
        <v>1</v>
      </c>
      <c r="C425" s="2"/>
      <c r="D425" s="5">
        <v>0</v>
      </c>
      <c r="E425" s="11">
        <v>2080299</v>
      </c>
      <c r="F425" s="10">
        <v>208</v>
      </c>
      <c r="G425" s="10">
        <v>20802</v>
      </c>
      <c r="H425" s="10">
        <v>2080299</v>
      </c>
      <c r="I425" s="10"/>
      <c r="J425" s="22"/>
      <c r="K425" s="23"/>
      <c r="L425" s="24"/>
      <c r="M425" s="30" t="s">
        <v>679</v>
      </c>
      <c r="N425" s="26">
        <f aca="true" t="shared" si="87" ref="N425:S425">SUM(N426:N428)</f>
        <v>16435.1</v>
      </c>
      <c r="O425" s="26">
        <f t="shared" si="87"/>
        <v>-14772.35</v>
      </c>
      <c r="P425" s="26">
        <f t="shared" si="87"/>
        <v>0</v>
      </c>
      <c r="Q425" s="26">
        <f t="shared" si="87"/>
        <v>0</v>
      </c>
      <c r="R425" s="26">
        <f t="shared" si="87"/>
        <v>1662.75</v>
      </c>
      <c r="S425" s="26">
        <f t="shared" si="87"/>
        <v>0</v>
      </c>
      <c r="T425" s="38"/>
      <c r="V425" s="9" t="s">
        <v>680</v>
      </c>
      <c r="W425" s="9">
        <v>16435</v>
      </c>
    </row>
    <row r="426" spans="1:23" ht="18" customHeight="1">
      <c r="A426" s="9"/>
      <c r="B426" s="5"/>
      <c r="C426" s="2"/>
      <c r="D426" s="5"/>
      <c r="E426" s="11"/>
      <c r="F426" s="10"/>
      <c r="G426" s="10"/>
      <c r="H426" s="10"/>
      <c r="I426" s="10"/>
      <c r="J426" s="22"/>
      <c r="K426" s="23"/>
      <c r="L426" s="24"/>
      <c r="M426" s="30" t="s">
        <v>681</v>
      </c>
      <c r="N426" s="26">
        <v>54.67</v>
      </c>
      <c r="O426" s="26">
        <v>-52.54</v>
      </c>
      <c r="P426" s="26"/>
      <c r="Q426" s="26"/>
      <c r="R426" s="26">
        <f>SUM(N426:Q426)</f>
        <v>2.1300000000000026</v>
      </c>
      <c r="S426" s="26"/>
      <c r="T426" s="38"/>
      <c r="V426" s="9" t="s">
        <v>682</v>
      </c>
      <c r="W426" s="9">
        <v>55</v>
      </c>
    </row>
    <row r="427" spans="1:23" ht="18" customHeight="1">
      <c r="A427" s="9"/>
      <c r="B427" s="5">
        <v>1</v>
      </c>
      <c r="C427" s="2"/>
      <c r="D427" s="5">
        <v>0</v>
      </c>
      <c r="E427" s="11">
        <v>20803</v>
      </c>
      <c r="F427" s="10"/>
      <c r="G427" s="10">
        <v>20803</v>
      </c>
      <c r="H427" s="10"/>
      <c r="I427" s="10"/>
      <c r="J427" s="22"/>
      <c r="K427" s="23"/>
      <c r="L427" s="24"/>
      <c r="M427" s="30" t="s">
        <v>683</v>
      </c>
      <c r="N427" s="26">
        <v>13436.96</v>
      </c>
      <c r="O427" s="26">
        <v>-13436.96</v>
      </c>
      <c r="P427" s="26"/>
      <c r="Q427" s="26"/>
      <c r="R427" s="26">
        <f>SUM(N427:Q427)</f>
        <v>0</v>
      </c>
      <c r="S427" s="26"/>
      <c r="T427" s="38"/>
      <c r="V427" s="9" t="s">
        <v>684</v>
      </c>
      <c r="W427" s="9">
        <v>13437</v>
      </c>
    </row>
    <row r="428" spans="1:23" ht="18" customHeight="1">
      <c r="A428" s="9"/>
      <c r="B428" s="5">
        <v>1</v>
      </c>
      <c r="C428" s="2"/>
      <c r="D428" s="5">
        <v>0</v>
      </c>
      <c r="E428" s="11">
        <v>2080301</v>
      </c>
      <c r="F428" s="10">
        <v>208</v>
      </c>
      <c r="G428" s="10">
        <v>20803</v>
      </c>
      <c r="H428" s="10">
        <v>2080301</v>
      </c>
      <c r="I428" s="10"/>
      <c r="J428" s="22"/>
      <c r="K428" s="23"/>
      <c r="L428" s="24"/>
      <c r="M428" s="30" t="s">
        <v>685</v>
      </c>
      <c r="N428" s="26">
        <v>2943.47</v>
      </c>
      <c r="O428" s="26">
        <v>-1282.85</v>
      </c>
      <c r="P428" s="26"/>
      <c r="Q428" s="26"/>
      <c r="R428" s="26">
        <f>SUM(N428:Q428)</f>
        <v>1660.62</v>
      </c>
      <c r="S428" s="26"/>
      <c r="T428" s="38"/>
      <c r="V428" s="9" t="s">
        <v>686</v>
      </c>
      <c r="W428" s="9">
        <v>2943</v>
      </c>
    </row>
    <row r="429" spans="1:23" ht="18" customHeight="1">
      <c r="A429" s="9"/>
      <c r="B429" s="5">
        <v>1</v>
      </c>
      <c r="C429" s="2"/>
      <c r="D429" s="5">
        <v>0</v>
      </c>
      <c r="E429" s="11">
        <v>20805</v>
      </c>
      <c r="F429" s="10"/>
      <c r="G429" s="10">
        <v>20805</v>
      </c>
      <c r="H429" s="10"/>
      <c r="I429" s="10"/>
      <c r="J429" s="22"/>
      <c r="K429" s="23"/>
      <c r="L429" s="24"/>
      <c r="M429" s="30" t="s">
        <v>687</v>
      </c>
      <c r="N429" s="26">
        <f aca="true" t="shared" si="88" ref="N429:S429">SUM(N430:N434)</f>
        <v>8020.29</v>
      </c>
      <c r="O429" s="26">
        <f t="shared" si="88"/>
        <v>-187.43</v>
      </c>
      <c r="P429" s="26">
        <f t="shared" si="88"/>
        <v>0</v>
      </c>
      <c r="Q429" s="26">
        <f t="shared" si="88"/>
        <v>0</v>
      </c>
      <c r="R429" s="26">
        <f t="shared" si="88"/>
        <v>7832.86</v>
      </c>
      <c r="S429" s="26">
        <f t="shared" si="88"/>
        <v>0</v>
      </c>
      <c r="T429" s="38"/>
      <c r="V429" s="9" t="s">
        <v>688</v>
      </c>
      <c r="W429" s="9">
        <v>8020</v>
      </c>
    </row>
    <row r="430" spans="1:23" ht="18" customHeight="1">
      <c r="A430" s="9"/>
      <c r="B430" s="5"/>
      <c r="C430" s="2"/>
      <c r="D430" s="5"/>
      <c r="E430" s="11"/>
      <c r="F430" s="10"/>
      <c r="G430" s="10"/>
      <c r="H430" s="10"/>
      <c r="I430" s="10"/>
      <c r="J430" s="22"/>
      <c r="K430" s="23"/>
      <c r="L430" s="24"/>
      <c r="M430" s="39" t="s">
        <v>689</v>
      </c>
      <c r="N430" s="26">
        <v>1181.85</v>
      </c>
      <c r="O430" s="26">
        <v>-187.43</v>
      </c>
      <c r="P430" s="26"/>
      <c r="Q430" s="26"/>
      <c r="R430" s="26">
        <f>SUM(N430:Q430)</f>
        <v>994.4199999999998</v>
      </c>
      <c r="S430" s="26"/>
      <c r="T430" s="38"/>
      <c r="V430" s="9" t="s">
        <v>690</v>
      </c>
      <c r="W430" s="9">
        <v>1182</v>
      </c>
    </row>
    <row r="431" spans="1:23" ht="18" customHeight="1">
      <c r="A431" s="9"/>
      <c r="B431" s="5"/>
      <c r="C431" s="2"/>
      <c r="D431" s="5"/>
      <c r="E431" s="11"/>
      <c r="F431" s="10"/>
      <c r="G431" s="10"/>
      <c r="H431" s="10"/>
      <c r="I431" s="10"/>
      <c r="J431" s="22"/>
      <c r="K431" s="23"/>
      <c r="L431" s="24"/>
      <c r="M431" s="39" t="s">
        <v>691</v>
      </c>
      <c r="N431" s="26">
        <v>2646.64</v>
      </c>
      <c r="O431" s="26"/>
      <c r="P431" s="26"/>
      <c r="Q431" s="26"/>
      <c r="R431" s="26">
        <f>SUM(N431:Q431)</f>
        <v>2646.64</v>
      </c>
      <c r="S431" s="26"/>
      <c r="T431" s="38"/>
      <c r="V431" s="9" t="s">
        <v>692</v>
      </c>
      <c r="W431" s="9">
        <v>2647</v>
      </c>
    </row>
    <row r="432" spans="1:23" ht="18" customHeight="1">
      <c r="A432" s="9"/>
      <c r="B432" s="5">
        <v>1</v>
      </c>
      <c r="C432" s="2"/>
      <c r="D432" s="5">
        <v>0</v>
      </c>
      <c r="E432" s="11">
        <v>2080501</v>
      </c>
      <c r="F432" s="10">
        <v>208</v>
      </c>
      <c r="G432" s="10">
        <v>20805</v>
      </c>
      <c r="H432" s="10">
        <v>2080501</v>
      </c>
      <c r="I432" s="10"/>
      <c r="J432" s="22"/>
      <c r="K432" s="23"/>
      <c r="L432" s="24"/>
      <c r="M432" s="30" t="s">
        <v>693</v>
      </c>
      <c r="N432" s="26"/>
      <c r="O432" s="26"/>
      <c r="P432" s="26"/>
      <c r="Q432" s="26"/>
      <c r="R432" s="26">
        <f>SUM(N432:Q432)</f>
        <v>0</v>
      </c>
      <c r="S432" s="26"/>
      <c r="T432" s="38"/>
      <c r="V432" s="9" t="s">
        <v>694</v>
      </c>
      <c r="W432" s="9">
        <v>0</v>
      </c>
    </row>
    <row r="433" spans="1:23" ht="18" customHeight="1">
      <c r="A433" s="9"/>
      <c r="B433" s="5"/>
      <c r="C433" s="2"/>
      <c r="D433" s="5"/>
      <c r="E433" s="11"/>
      <c r="F433" s="10"/>
      <c r="G433" s="10"/>
      <c r="H433" s="10"/>
      <c r="I433" s="10"/>
      <c r="J433" s="22"/>
      <c r="K433" s="23"/>
      <c r="L433" s="24"/>
      <c r="M433" s="30" t="s">
        <v>695</v>
      </c>
      <c r="N433" s="26">
        <v>3585.45</v>
      </c>
      <c r="O433" s="26"/>
      <c r="P433" s="26"/>
      <c r="Q433" s="26"/>
      <c r="R433" s="26">
        <f>SUM(N433:Q433)</f>
        <v>3585.45</v>
      </c>
      <c r="S433" s="26"/>
      <c r="T433" s="38"/>
      <c r="V433" s="9" t="s">
        <v>696</v>
      </c>
      <c r="W433" s="9">
        <v>3585</v>
      </c>
    </row>
    <row r="434" spans="1:23" ht="18" customHeight="1">
      <c r="A434" s="9"/>
      <c r="B434" s="5">
        <v>1</v>
      </c>
      <c r="C434" s="2"/>
      <c r="D434" s="5">
        <v>0</v>
      </c>
      <c r="E434" s="11">
        <v>2080502</v>
      </c>
      <c r="F434" s="10">
        <v>208</v>
      </c>
      <c r="G434" s="10">
        <v>20805</v>
      </c>
      <c r="H434" s="10">
        <v>2080502</v>
      </c>
      <c r="I434" s="10"/>
      <c r="J434" s="22"/>
      <c r="K434" s="23"/>
      <c r="L434" s="24"/>
      <c r="M434" s="30" t="s">
        <v>697</v>
      </c>
      <c r="N434" s="26">
        <v>606.35</v>
      </c>
      <c r="O434" s="26"/>
      <c r="P434" s="26"/>
      <c r="Q434" s="26"/>
      <c r="R434" s="26">
        <f>SUM(N434:Q434)</f>
        <v>606.35</v>
      </c>
      <c r="S434" s="26"/>
      <c r="T434" s="38"/>
      <c r="V434" s="9" t="s">
        <v>698</v>
      </c>
      <c r="W434" s="9">
        <v>606</v>
      </c>
    </row>
    <row r="435" spans="1:23" ht="18" customHeight="1">
      <c r="A435" s="9"/>
      <c r="B435" s="5">
        <v>1</v>
      </c>
      <c r="C435" s="2"/>
      <c r="D435" s="5">
        <v>0</v>
      </c>
      <c r="E435" s="11">
        <v>2080504</v>
      </c>
      <c r="F435" s="10">
        <v>208</v>
      </c>
      <c r="G435" s="10">
        <v>20805</v>
      </c>
      <c r="H435" s="10">
        <v>2080504</v>
      </c>
      <c r="I435" s="10"/>
      <c r="J435" s="22"/>
      <c r="K435" s="23"/>
      <c r="L435" s="24"/>
      <c r="M435" s="30" t="s">
        <v>699</v>
      </c>
      <c r="N435" s="26">
        <f aca="true" t="shared" si="89" ref="N435:S435">SUM(N436:N442)</f>
        <v>2491.31</v>
      </c>
      <c r="O435" s="26">
        <f t="shared" si="89"/>
        <v>-7.5</v>
      </c>
      <c r="P435" s="26">
        <f t="shared" si="89"/>
        <v>0</v>
      </c>
      <c r="Q435" s="26">
        <f t="shared" si="89"/>
        <v>0</v>
      </c>
      <c r="R435" s="26">
        <f t="shared" si="89"/>
        <v>2483.81</v>
      </c>
      <c r="S435" s="26">
        <f t="shared" si="89"/>
        <v>0</v>
      </c>
      <c r="T435" s="38"/>
      <c r="V435" s="9" t="s">
        <v>700</v>
      </c>
      <c r="W435" s="9">
        <v>2491</v>
      </c>
    </row>
    <row r="436" spans="1:23" ht="18" customHeight="1">
      <c r="A436" s="9"/>
      <c r="B436" s="5">
        <v>1</v>
      </c>
      <c r="C436" s="2"/>
      <c r="D436" s="5">
        <v>0</v>
      </c>
      <c r="E436" s="11">
        <v>2080599</v>
      </c>
      <c r="F436" s="10">
        <v>208</v>
      </c>
      <c r="G436" s="10">
        <v>20805</v>
      </c>
      <c r="H436" s="10">
        <v>2080599</v>
      </c>
      <c r="I436" s="10"/>
      <c r="J436" s="22"/>
      <c r="K436" s="23"/>
      <c r="L436" s="24"/>
      <c r="M436" s="30" t="s">
        <v>131</v>
      </c>
      <c r="N436" s="26">
        <v>641.14</v>
      </c>
      <c r="O436" s="26"/>
      <c r="P436" s="26"/>
      <c r="Q436" s="26"/>
      <c r="R436" s="26">
        <f aca="true" t="shared" si="90" ref="R436:R442">SUM(N436:Q436)</f>
        <v>641.14</v>
      </c>
      <c r="S436" s="26"/>
      <c r="T436" s="38"/>
      <c r="V436" s="9" t="s">
        <v>98</v>
      </c>
      <c r="W436" s="9">
        <v>641</v>
      </c>
    </row>
    <row r="437" spans="1:23" ht="18" customHeight="1">
      <c r="A437" s="9"/>
      <c r="B437" s="5">
        <v>1</v>
      </c>
      <c r="C437" s="2"/>
      <c r="D437" s="5">
        <v>0</v>
      </c>
      <c r="E437" s="11">
        <v>20807</v>
      </c>
      <c r="F437" s="10"/>
      <c r="G437" s="10">
        <v>20807</v>
      </c>
      <c r="H437" s="10"/>
      <c r="I437" s="10"/>
      <c r="J437" s="22"/>
      <c r="K437" s="23"/>
      <c r="L437" s="24"/>
      <c r="M437" s="30" t="s">
        <v>132</v>
      </c>
      <c r="N437" s="26">
        <v>131.45</v>
      </c>
      <c r="O437" s="26"/>
      <c r="P437" s="26"/>
      <c r="Q437" s="26"/>
      <c r="R437" s="26">
        <f t="shared" si="90"/>
        <v>131.45</v>
      </c>
      <c r="S437" s="26"/>
      <c r="T437" s="38"/>
      <c r="V437" s="9" t="s">
        <v>100</v>
      </c>
      <c r="W437" s="9">
        <v>131</v>
      </c>
    </row>
    <row r="438" spans="1:23" ht="18" customHeight="1">
      <c r="A438" s="9"/>
      <c r="B438" s="5"/>
      <c r="C438" s="2"/>
      <c r="D438" s="5"/>
      <c r="E438" s="11"/>
      <c r="F438" s="10"/>
      <c r="G438" s="10"/>
      <c r="H438" s="10"/>
      <c r="I438" s="10"/>
      <c r="J438" s="22"/>
      <c r="K438" s="23"/>
      <c r="L438" s="24"/>
      <c r="M438" s="30" t="s">
        <v>133</v>
      </c>
      <c r="N438" s="26"/>
      <c r="O438" s="26"/>
      <c r="P438" s="26"/>
      <c r="Q438" s="26"/>
      <c r="R438" s="26">
        <f t="shared" si="90"/>
        <v>0</v>
      </c>
      <c r="S438" s="26"/>
      <c r="T438" s="38"/>
      <c r="V438" s="9" t="s">
        <v>102</v>
      </c>
      <c r="W438" s="9">
        <v>0</v>
      </c>
    </row>
    <row r="439" spans="1:23" ht="18" customHeight="1">
      <c r="A439" s="9"/>
      <c r="B439" s="5">
        <v>1</v>
      </c>
      <c r="C439" s="2"/>
      <c r="D439" s="5">
        <v>0</v>
      </c>
      <c r="E439" s="11">
        <v>2080712</v>
      </c>
      <c r="F439" s="10">
        <v>208</v>
      </c>
      <c r="G439" s="10">
        <v>20807</v>
      </c>
      <c r="H439" s="10">
        <v>2080712</v>
      </c>
      <c r="I439" s="10"/>
      <c r="J439" s="22"/>
      <c r="K439" s="23"/>
      <c r="L439" s="24"/>
      <c r="M439" s="30" t="s">
        <v>701</v>
      </c>
      <c r="N439" s="26">
        <v>1373.07</v>
      </c>
      <c r="O439" s="26"/>
      <c r="P439" s="26"/>
      <c r="Q439" s="26"/>
      <c r="R439" s="26">
        <f t="shared" si="90"/>
        <v>1373.07</v>
      </c>
      <c r="S439" s="26"/>
      <c r="T439" s="38"/>
      <c r="V439" s="9" t="s">
        <v>702</v>
      </c>
      <c r="W439" s="9">
        <v>1373</v>
      </c>
    </row>
    <row r="440" spans="1:23" ht="18" customHeight="1">
      <c r="A440" s="9"/>
      <c r="B440" s="5">
        <v>1</v>
      </c>
      <c r="C440" s="2"/>
      <c r="D440" s="5">
        <v>0</v>
      </c>
      <c r="E440" s="11">
        <v>20808</v>
      </c>
      <c r="F440" s="10"/>
      <c r="G440" s="10">
        <v>20808</v>
      </c>
      <c r="H440" s="10"/>
      <c r="I440" s="10"/>
      <c r="J440" s="22"/>
      <c r="K440" s="23"/>
      <c r="L440" s="24"/>
      <c r="M440" s="30" t="s">
        <v>703</v>
      </c>
      <c r="N440" s="26">
        <v>202.83</v>
      </c>
      <c r="O440" s="26"/>
      <c r="P440" s="26"/>
      <c r="Q440" s="26"/>
      <c r="R440" s="26">
        <f t="shared" si="90"/>
        <v>202.83</v>
      </c>
      <c r="S440" s="26"/>
      <c r="T440" s="38"/>
      <c r="V440" s="9" t="s">
        <v>704</v>
      </c>
      <c r="W440" s="9">
        <v>203</v>
      </c>
    </row>
    <row r="441" spans="1:23" ht="18" customHeight="1">
      <c r="A441" s="9"/>
      <c r="B441" s="5"/>
      <c r="C441" s="2"/>
      <c r="D441" s="5"/>
      <c r="E441" s="11"/>
      <c r="F441" s="10"/>
      <c r="G441" s="10"/>
      <c r="H441" s="10"/>
      <c r="I441" s="10"/>
      <c r="J441" s="22"/>
      <c r="K441" s="23"/>
      <c r="L441" s="24"/>
      <c r="M441" s="30" t="s">
        <v>705</v>
      </c>
      <c r="N441" s="26">
        <v>45.32</v>
      </c>
      <c r="O441" s="26"/>
      <c r="P441" s="26"/>
      <c r="Q441" s="26"/>
      <c r="R441" s="26">
        <f t="shared" si="90"/>
        <v>45.32</v>
      </c>
      <c r="S441" s="26"/>
      <c r="T441" s="38"/>
      <c r="V441" s="9" t="s">
        <v>706</v>
      </c>
      <c r="W441" s="9">
        <v>45</v>
      </c>
    </row>
    <row r="442" spans="1:23" ht="18" customHeight="1">
      <c r="A442" s="9"/>
      <c r="B442" s="5">
        <v>1</v>
      </c>
      <c r="C442" s="2"/>
      <c r="D442" s="5">
        <v>0</v>
      </c>
      <c r="E442" s="11">
        <v>2080802</v>
      </c>
      <c r="F442" s="10">
        <v>208</v>
      </c>
      <c r="G442" s="10">
        <v>20808</v>
      </c>
      <c r="H442" s="10">
        <v>2080802</v>
      </c>
      <c r="I442" s="10"/>
      <c r="J442" s="22"/>
      <c r="K442" s="23"/>
      <c r="L442" s="24"/>
      <c r="M442" s="30" t="s">
        <v>707</v>
      </c>
      <c r="N442" s="26">
        <v>97.5</v>
      </c>
      <c r="O442" s="26">
        <v>-7.5</v>
      </c>
      <c r="P442" s="26"/>
      <c r="Q442" s="26"/>
      <c r="R442" s="26">
        <f t="shared" si="90"/>
        <v>90</v>
      </c>
      <c r="S442" s="26"/>
      <c r="T442" s="38"/>
      <c r="V442" s="9" t="s">
        <v>708</v>
      </c>
      <c r="W442" s="9">
        <v>98</v>
      </c>
    </row>
    <row r="443" spans="1:23" ht="18" customHeight="1">
      <c r="A443" s="9"/>
      <c r="B443" s="5"/>
      <c r="C443" s="2"/>
      <c r="D443" s="5"/>
      <c r="E443" s="11"/>
      <c r="F443" s="10"/>
      <c r="G443" s="10"/>
      <c r="H443" s="10"/>
      <c r="I443" s="10"/>
      <c r="J443" s="22"/>
      <c r="K443" s="23"/>
      <c r="L443" s="24"/>
      <c r="M443" s="30" t="s">
        <v>709</v>
      </c>
      <c r="N443" s="26">
        <f aca="true" t="shared" si="91" ref="N443:S443">SUM(N444:N445)</f>
        <v>7050</v>
      </c>
      <c r="O443" s="26">
        <f t="shared" si="91"/>
        <v>0</v>
      </c>
      <c r="P443" s="26">
        <f t="shared" si="91"/>
        <v>0</v>
      </c>
      <c r="Q443" s="26">
        <f t="shared" si="91"/>
        <v>0</v>
      </c>
      <c r="R443" s="26">
        <f t="shared" si="91"/>
        <v>7050</v>
      </c>
      <c r="S443" s="26">
        <f t="shared" si="91"/>
        <v>0</v>
      </c>
      <c r="T443" s="38"/>
      <c r="V443" s="9" t="s">
        <v>710</v>
      </c>
      <c r="W443" s="9">
        <v>7050</v>
      </c>
    </row>
    <row r="444" spans="1:23" ht="18" customHeight="1">
      <c r="A444" s="9"/>
      <c r="B444" s="5"/>
      <c r="C444" s="2"/>
      <c r="D444" s="5"/>
      <c r="E444" s="11"/>
      <c r="F444" s="10"/>
      <c r="G444" s="10"/>
      <c r="H444" s="10"/>
      <c r="I444" s="10"/>
      <c r="J444" s="22"/>
      <c r="K444" s="23"/>
      <c r="L444" s="24"/>
      <c r="M444" s="30" t="s">
        <v>711</v>
      </c>
      <c r="N444" s="26">
        <v>3000</v>
      </c>
      <c r="O444" s="26"/>
      <c r="P444" s="26"/>
      <c r="Q444" s="26"/>
      <c r="R444" s="26">
        <f aca="true" t="shared" si="92" ref="R444:R449">SUM(N444:Q444)</f>
        <v>3000</v>
      </c>
      <c r="S444" s="26"/>
      <c r="T444" s="38"/>
      <c r="V444" s="9" t="s">
        <v>712</v>
      </c>
      <c r="W444" s="9">
        <v>3000</v>
      </c>
    </row>
    <row r="445" spans="1:23" ht="18" customHeight="1">
      <c r="A445" s="9"/>
      <c r="B445" s="5"/>
      <c r="C445" s="2"/>
      <c r="D445" s="5"/>
      <c r="E445" s="11"/>
      <c r="F445" s="10"/>
      <c r="G445" s="10"/>
      <c r="H445" s="10"/>
      <c r="I445" s="10"/>
      <c r="J445" s="22"/>
      <c r="K445" s="23"/>
      <c r="L445" s="24"/>
      <c r="M445" s="30" t="s">
        <v>713</v>
      </c>
      <c r="N445" s="26">
        <v>4050</v>
      </c>
      <c r="O445" s="26"/>
      <c r="P445" s="26"/>
      <c r="Q445" s="26"/>
      <c r="R445" s="26">
        <f t="shared" si="92"/>
        <v>4050</v>
      </c>
      <c r="S445" s="26"/>
      <c r="T445" s="38"/>
      <c r="V445" s="9" t="s">
        <v>714</v>
      </c>
      <c r="W445" s="9">
        <v>4050</v>
      </c>
    </row>
    <row r="446" spans="1:23" ht="18" customHeight="1">
      <c r="A446" s="9"/>
      <c r="B446" s="5">
        <v>1</v>
      </c>
      <c r="C446" s="2"/>
      <c r="D446" s="5">
        <v>0</v>
      </c>
      <c r="E446" s="11">
        <v>2080804</v>
      </c>
      <c r="F446" s="10">
        <v>208</v>
      </c>
      <c r="G446" s="10">
        <v>20808</v>
      </c>
      <c r="H446" s="10">
        <v>2080804</v>
      </c>
      <c r="I446" s="10"/>
      <c r="J446" s="22"/>
      <c r="K446" s="23"/>
      <c r="L446" s="24"/>
      <c r="M446" s="30" t="s">
        <v>715</v>
      </c>
      <c r="N446" s="26">
        <f aca="true" t="shared" si="93" ref="N446:S446">SUM(N447:N449)</f>
        <v>688.21</v>
      </c>
      <c r="O446" s="26">
        <f t="shared" si="93"/>
        <v>0</v>
      </c>
      <c r="P446" s="26">
        <f t="shared" si="93"/>
        <v>0</v>
      </c>
      <c r="Q446" s="26">
        <f t="shared" si="93"/>
        <v>0</v>
      </c>
      <c r="R446" s="26">
        <f t="shared" si="93"/>
        <v>688.21</v>
      </c>
      <c r="S446" s="26">
        <f t="shared" si="93"/>
        <v>0</v>
      </c>
      <c r="T446" s="38"/>
      <c r="V446" s="9" t="s">
        <v>716</v>
      </c>
      <c r="W446" s="9">
        <v>688</v>
      </c>
    </row>
    <row r="447" spans="1:23" ht="18" customHeight="1">
      <c r="A447" s="5"/>
      <c r="B447" s="5">
        <v>1</v>
      </c>
      <c r="C447" s="2"/>
      <c r="D447" s="5">
        <v>0</v>
      </c>
      <c r="E447" s="11">
        <v>2080899</v>
      </c>
      <c r="F447" s="10">
        <v>208</v>
      </c>
      <c r="G447" s="10">
        <v>20808</v>
      </c>
      <c r="H447" s="10">
        <v>2080899</v>
      </c>
      <c r="I447" s="10"/>
      <c r="J447" s="22"/>
      <c r="K447" s="23"/>
      <c r="L447" s="24"/>
      <c r="M447" s="30" t="s">
        <v>131</v>
      </c>
      <c r="N447" s="26">
        <v>187.64</v>
      </c>
      <c r="O447" s="26"/>
      <c r="P447" s="26"/>
      <c r="Q447" s="26"/>
      <c r="R447" s="26">
        <f t="shared" si="92"/>
        <v>187.64</v>
      </c>
      <c r="S447" s="26"/>
      <c r="T447" s="38"/>
      <c r="V447" s="9" t="s">
        <v>98</v>
      </c>
      <c r="W447" s="9">
        <v>187</v>
      </c>
    </row>
    <row r="448" spans="1:23" ht="18" customHeight="1">
      <c r="A448" s="5"/>
      <c r="B448" s="5"/>
      <c r="C448" s="2"/>
      <c r="D448" s="5"/>
      <c r="E448" s="11"/>
      <c r="F448" s="10"/>
      <c r="G448" s="10"/>
      <c r="H448" s="10"/>
      <c r="I448" s="10"/>
      <c r="J448" s="22"/>
      <c r="K448" s="23"/>
      <c r="L448" s="24"/>
      <c r="M448" s="30" t="s">
        <v>132</v>
      </c>
      <c r="N448" s="26">
        <v>16.72</v>
      </c>
      <c r="O448" s="26"/>
      <c r="P448" s="26"/>
      <c r="Q448" s="26"/>
      <c r="R448" s="26">
        <f t="shared" si="92"/>
        <v>16.72</v>
      </c>
      <c r="S448" s="26"/>
      <c r="T448" s="38"/>
      <c r="V448" s="9" t="s">
        <v>100</v>
      </c>
      <c r="W448" s="9">
        <v>17</v>
      </c>
    </row>
    <row r="449" spans="1:23" ht="18" customHeight="1">
      <c r="A449" s="9"/>
      <c r="B449" s="5">
        <v>1</v>
      </c>
      <c r="C449" s="2"/>
      <c r="D449" s="5">
        <v>0</v>
      </c>
      <c r="E449" s="11">
        <v>20809</v>
      </c>
      <c r="F449" s="10"/>
      <c r="G449" s="10">
        <v>20809</v>
      </c>
      <c r="H449" s="10"/>
      <c r="I449" s="10"/>
      <c r="J449" s="22"/>
      <c r="K449" s="23"/>
      <c r="L449" s="24"/>
      <c r="M449" s="30" t="s">
        <v>717</v>
      </c>
      <c r="N449" s="26">
        <v>483.85</v>
      </c>
      <c r="O449" s="26"/>
      <c r="P449" s="26"/>
      <c r="Q449" s="26"/>
      <c r="R449" s="26">
        <f t="shared" si="92"/>
        <v>483.85</v>
      </c>
      <c r="S449" s="26"/>
      <c r="T449" s="38"/>
      <c r="V449" s="9" t="s">
        <v>718</v>
      </c>
      <c r="W449" s="9">
        <v>484</v>
      </c>
    </row>
    <row r="450" spans="1:23" ht="18" customHeight="1">
      <c r="A450" s="9"/>
      <c r="B450" s="5"/>
      <c r="C450" s="2"/>
      <c r="D450" s="5"/>
      <c r="E450" s="11"/>
      <c r="F450" s="10"/>
      <c r="G450" s="10"/>
      <c r="H450" s="10"/>
      <c r="I450" s="10"/>
      <c r="J450" s="22"/>
      <c r="K450" s="23"/>
      <c r="L450" s="24"/>
      <c r="M450" s="39" t="s">
        <v>719</v>
      </c>
      <c r="N450" s="26">
        <f aca="true" t="shared" si="94" ref="N450:S450">SUM(N451:N452)</f>
        <v>397.67</v>
      </c>
      <c r="O450" s="26">
        <f t="shared" si="94"/>
        <v>0</v>
      </c>
      <c r="P450" s="26">
        <f t="shared" si="94"/>
        <v>0</v>
      </c>
      <c r="Q450" s="26">
        <f t="shared" si="94"/>
        <v>0</v>
      </c>
      <c r="R450" s="26">
        <f t="shared" si="94"/>
        <v>397.67</v>
      </c>
      <c r="S450" s="26">
        <f t="shared" si="94"/>
        <v>0</v>
      </c>
      <c r="T450" s="38"/>
      <c r="V450" s="9" t="s">
        <v>720</v>
      </c>
      <c r="W450" s="9">
        <v>398</v>
      </c>
    </row>
    <row r="451" spans="1:23" ht="18" customHeight="1">
      <c r="A451" s="9"/>
      <c r="B451" s="5"/>
      <c r="C451" s="2"/>
      <c r="D451" s="5"/>
      <c r="E451" s="11"/>
      <c r="F451" s="10"/>
      <c r="G451" s="10"/>
      <c r="H451" s="10"/>
      <c r="I451" s="10"/>
      <c r="J451" s="22"/>
      <c r="K451" s="23"/>
      <c r="L451" s="24"/>
      <c r="M451" s="39" t="s">
        <v>721</v>
      </c>
      <c r="N451" s="26">
        <v>397.67</v>
      </c>
      <c r="O451" s="26"/>
      <c r="P451" s="26"/>
      <c r="Q451" s="26"/>
      <c r="R451" s="26">
        <f>SUM(N451:Q451)</f>
        <v>397.67</v>
      </c>
      <c r="S451" s="26"/>
      <c r="T451" s="38"/>
      <c r="V451" s="9" t="s">
        <v>722</v>
      </c>
      <c r="W451" s="9">
        <v>398</v>
      </c>
    </row>
    <row r="452" spans="1:23" ht="18" customHeight="1">
      <c r="A452" s="9"/>
      <c r="B452" s="5"/>
      <c r="C452" s="2"/>
      <c r="D452" s="5"/>
      <c r="E452" s="11"/>
      <c r="F452" s="10"/>
      <c r="G452" s="10"/>
      <c r="H452" s="10"/>
      <c r="I452" s="10"/>
      <c r="J452" s="22"/>
      <c r="K452" s="23"/>
      <c r="L452" s="24"/>
      <c r="M452" s="39" t="s">
        <v>723</v>
      </c>
      <c r="N452" s="26"/>
      <c r="O452" s="26"/>
      <c r="P452" s="26"/>
      <c r="Q452" s="26"/>
      <c r="R452" s="26">
        <f>SUM(N452:Q452)</f>
        <v>0</v>
      </c>
      <c r="S452" s="26"/>
      <c r="T452" s="38"/>
      <c r="V452" s="9" t="s">
        <v>724</v>
      </c>
      <c r="W452" s="9">
        <v>0</v>
      </c>
    </row>
    <row r="453" spans="1:23" ht="18" customHeight="1">
      <c r="A453" s="9"/>
      <c r="B453" s="5"/>
      <c r="C453" s="2"/>
      <c r="D453" s="5"/>
      <c r="E453" s="11"/>
      <c r="F453" s="10"/>
      <c r="G453" s="10"/>
      <c r="H453" s="10"/>
      <c r="I453" s="10"/>
      <c r="J453" s="22"/>
      <c r="K453" s="23"/>
      <c r="L453" s="24"/>
      <c r="M453" s="30" t="s">
        <v>725</v>
      </c>
      <c r="N453" s="26">
        <f aca="true" t="shared" si="95" ref="N453:S453">SUM(N454:N455)</f>
        <v>772.75</v>
      </c>
      <c r="O453" s="26">
        <f t="shared" si="95"/>
        <v>-151.76</v>
      </c>
      <c r="P453" s="26">
        <f t="shared" si="95"/>
        <v>0</v>
      </c>
      <c r="Q453" s="26">
        <f t="shared" si="95"/>
        <v>0</v>
      </c>
      <c r="R453" s="26">
        <f t="shared" si="95"/>
        <v>620.99</v>
      </c>
      <c r="S453" s="26">
        <f t="shared" si="95"/>
        <v>0</v>
      </c>
      <c r="T453" s="38"/>
      <c r="V453" s="9" t="s">
        <v>726</v>
      </c>
      <c r="W453" s="9">
        <v>773</v>
      </c>
    </row>
    <row r="454" spans="1:23" ht="18" customHeight="1">
      <c r="A454" s="9"/>
      <c r="B454" s="5"/>
      <c r="C454" s="2"/>
      <c r="D454" s="5"/>
      <c r="E454" s="11"/>
      <c r="F454" s="10"/>
      <c r="G454" s="10"/>
      <c r="H454" s="10"/>
      <c r="I454" s="10"/>
      <c r="J454" s="22"/>
      <c r="K454" s="23"/>
      <c r="L454" s="24"/>
      <c r="M454" s="30" t="s">
        <v>727</v>
      </c>
      <c r="N454" s="26">
        <v>111.78</v>
      </c>
      <c r="O454" s="26"/>
      <c r="P454" s="26"/>
      <c r="Q454" s="26"/>
      <c r="R454" s="26">
        <f>SUM(N454:Q454)</f>
        <v>111.78</v>
      </c>
      <c r="S454" s="26"/>
      <c r="T454" s="38"/>
      <c r="V454" s="9" t="s">
        <v>728</v>
      </c>
      <c r="W454" s="9">
        <v>112</v>
      </c>
    </row>
    <row r="455" spans="1:23" ht="18" customHeight="1">
      <c r="A455" s="9"/>
      <c r="B455" s="5"/>
      <c r="C455" s="2"/>
      <c r="D455" s="5"/>
      <c r="E455" s="11"/>
      <c r="F455" s="10"/>
      <c r="G455" s="10"/>
      <c r="H455" s="10"/>
      <c r="I455" s="10"/>
      <c r="J455" s="22"/>
      <c r="K455" s="23"/>
      <c r="L455" s="24"/>
      <c r="M455" s="30" t="s">
        <v>729</v>
      </c>
      <c r="N455" s="26">
        <v>660.97</v>
      </c>
      <c r="O455" s="26">
        <v>-151.76</v>
      </c>
      <c r="P455" s="26"/>
      <c r="Q455" s="26"/>
      <c r="R455" s="26">
        <f>SUM(N455:Q455)</f>
        <v>509.21000000000004</v>
      </c>
      <c r="S455" s="26"/>
      <c r="T455" s="38"/>
      <c r="V455" s="9" t="s">
        <v>730</v>
      </c>
      <c r="W455" s="9">
        <v>661</v>
      </c>
    </row>
    <row r="456" spans="1:23" ht="18" customHeight="1">
      <c r="A456" s="9"/>
      <c r="B456" s="5"/>
      <c r="C456" s="2"/>
      <c r="D456" s="5"/>
      <c r="E456" s="11"/>
      <c r="F456" s="10"/>
      <c r="G456" s="10"/>
      <c r="H456" s="10"/>
      <c r="I456" s="10"/>
      <c r="J456" s="22"/>
      <c r="K456" s="23"/>
      <c r="L456" s="24"/>
      <c r="M456" s="30" t="s">
        <v>731</v>
      </c>
      <c r="N456" s="26">
        <f aca="true" t="shared" si="96" ref="N456:S456">SUM(N457:N458)</f>
        <v>96.35</v>
      </c>
      <c r="O456" s="26">
        <f t="shared" si="96"/>
        <v>0</v>
      </c>
      <c r="P456" s="26">
        <f t="shared" si="96"/>
        <v>0</v>
      </c>
      <c r="Q456" s="26">
        <f t="shared" si="96"/>
        <v>0</v>
      </c>
      <c r="R456" s="26">
        <f t="shared" si="96"/>
        <v>96.35</v>
      </c>
      <c r="S456" s="26">
        <f t="shared" si="96"/>
        <v>0</v>
      </c>
      <c r="T456" s="38"/>
      <c r="V456" s="9" t="s">
        <v>732</v>
      </c>
      <c r="W456" s="9">
        <v>96</v>
      </c>
    </row>
    <row r="457" spans="1:23" ht="18" customHeight="1">
      <c r="A457" s="9"/>
      <c r="B457" s="5"/>
      <c r="C457" s="2"/>
      <c r="D457" s="5"/>
      <c r="E457" s="11"/>
      <c r="F457" s="10"/>
      <c r="G457" s="10"/>
      <c r="H457" s="10"/>
      <c r="I457" s="10"/>
      <c r="J457" s="22"/>
      <c r="K457" s="23"/>
      <c r="L457" s="24"/>
      <c r="M457" s="30" t="s">
        <v>733</v>
      </c>
      <c r="N457" s="26">
        <v>96.35</v>
      </c>
      <c r="O457" s="26"/>
      <c r="P457" s="26"/>
      <c r="Q457" s="26"/>
      <c r="R457" s="26">
        <f>SUM(N457:Q457)</f>
        <v>96.35</v>
      </c>
      <c r="S457" s="26"/>
      <c r="T457" s="38"/>
      <c r="V457" s="9" t="s">
        <v>734</v>
      </c>
      <c r="W457" s="9">
        <v>96</v>
      </c>
    </row>
    <row r="458" spans="1:23" ht="18" customHeight="1">
      <c r="A458" s="9"/>
      <c r="B458" s="5"/>
      <c r="C458" s="2"/>
      <c r="D458" s="5"/>
      <c r="E458" s="11"/>
      <c r="F458" s="10"/>
      <c r="G458" s="10"/>
      <c r="H458" s="10"/>
      <c r="I458" s="10"/>
      <c r="J458" s="22"/>
      <c r="K458" s="23"/>
      <c r="L458" s="24"/>
      <c r="M458" s="30" t="s">
        <v>735</v>
      </c>
      <c r="N458" s="26"/>
      <c r="O458" s="26"/>
      <c r="P458" s="26"/>
      <c r="Q458" s="26"/>
      <c r="R458" s="26">
        <f>SUM(N458:Q458)</f>
        <v>0</v>
      </c>
      <c r="S458" s="26"/>
      <c r="T458" s="38"/>
      <c r="V458" s="9" t="s">
        <v>736</v>
      </c>
      <c r="W458" s="9">
        <v>0</v>
      </c>
    </row>
    <row r="459" spans="1:23" ht="18" customHeight="1">
      <c r="A459" s="5"/>
      <c r="B459" s="5">
        <v>1</v>
      </c>
      <c r="C459" s="50"/>
      <c r="D459" s="51"/>
      <c r="E459" s="52">
        <v>2080902</v>
      </c>
      <c r="F459" s="53">
        <v>208</v>
      </c>
      <c r="G459" s="53">
        <v>20809</v>
      </c>
      <c r="H459" s="52">
        <v>2080902</v>
      </c>
      <c r="I459" s="10"/>
      <c r="J459" s="22"/>
      <c r="K459" s="23"/>
      <c r="L459" s="24"/>
      <c r="M459" s="30" t="s">
        <v>737</v>
      </c>
      <c r="N459" s="26">
        <f aca="true" t="shared" si="97" ref="N459:S459">N460</f>
        <v>55524.21</v>
      </c>
      <c r="O459" s="26">
        <f t="shared" si="97"/>
        <v>0</v>
      </c>
      <c r="P459" s="26">
        <f t="shared" si="97"/>
        <v>0</v>
      </c>
      <c r="Q459" s="26">
        <f t="shared" si="97"/>
        <v>0</v>
      </c>
      <c r="R459" s="26">
        <f t="shared" si="97"/>
        <v>55524.21</v>
      </c>
      <c r="S459" s="26">
        <f t="shared" si="97"/>
        <v>0</v>
      </c>
      <c r="T459" s="38"/>
      <c r="V459" s="9" t="s">
        <v>738</v>
      </c>
      <c r="W459" s="9">
        <v>55524</v>
      </c>
    </row>
    <row r="460" spans="1:23" ht="18" customHeight="1">
      <c r="A460" s="9"/>
      <c r="B460" s="5">
        <v>1</v>
      </c>
      <c r="C460" s="2"/>
      <c r="D460" s="5">
        <v>0</v>
      </c>
      <c r="E460" s="11">
        <v>2080903</v>
      </c>
      <c r="F460" s="10">
        <v>208</v>
      </c>
      <c r="G460" s="10">
        <v>20809</v>
      </c>
      <c r="H460" s="10">
        <v>2080903</v>
      </c>
      <c r="I460" s="10"/>
      <c r="J460" s="22"/>
      <c r="K460" s="23"/>
      <c r="L460" s="24"/>
      <c r="M460" s="30" t="s">
        <v>739</v>
      </c>
      <c r="N460" s="26">
        <v>55524.21</v>
      </c>
      <c r="O460" s="26"/>
      <c r="P460" s="26"/>
      <c r="Q460" s="26"/>
      <c r="R460" s="26">
        <f>SUM(N460:Q460)</f>
        <v>55524.21</v>
      </c>
      <c r="S460" s="26"/>
      <c r="T460" s="38"/>
      <c r="V460" s="9" t="s">
        <v>740</v>
      </c>
      <c r="W460" s="9">
        <v>55524</v>
      </c>
    </row>
    <row r="461" spans="1:23" ht="18" customHeight="1">
      <c r="A461" s="9"/>
      <c r="B461" s="5">
        <v>1</v>
      </c>
      <c r="C461" s="2"/>
      <c r="D461" s="5">
        <v>0</v>
      </c>
      <c r="E461" s="11">
        <v>20810</v>
      </c>
      <c r="F461" s="10"/>
      <c r="G461" s="10">
        <v>20810</v>
      </c>
      <c r="H461" s="10"/>
      <c r="I461" s="10"/>
      <c r="J461" s="22"/>
      <c r="K461" s="23"/>
      <c r="L461" s="24" t="s">
        <v>29</v>
      </c>
      <c r="M461" s="25" t="s">
        <v>28</v>
      </c>
      <c r="N461" s="26">
        <f>N462+N467+N477+N479+N491+N499+N503+N513</f>
        <v>157599.75</v>
      </c>
      <c r="O461" s="26">
        <f>O462+O467+O477+O479+O491+O499+O503+O513</f>
        <v>-10263.539999999999</v>
      </c>
      <c r="P461" s="26">
        <f>P462+P467+P477+P479+P491+P499+P503+P513</f>
        <v>-30000</v>
      </c>
      <c r="Q461" s="26">
        <f>Q462+Q467+Q477+Q479+Q491+Q499+Q503+Q513</f>
        <v>0</v>
      </c>
      <c r="R461" s="26">
        <f>R462+R467+R477+R479+R491+R499+R503+R513</f>
        <v>117336.20999999999</v>
      </c>
      <c r="S461" s="26">
        <v>164647.16</v>
      </c>
      <c r="T461" s="36">
        <f>S461/R461*100-100</f>
        <v>40.32084383840248</v>
      </c>
      <c r="V461" s="9" t="s">
        <v>741</v>
      </c>
      <c r="W461" s="9">
        <v>157600</v>
      </c>
    </row>
    <row r="462" spans="1:23" ht="18" customHeight="1">
      <c r="A462" s="9"/>
      <c r="B462" s="5">
        <v>1</v>
      </c>
      <c r="C462" s="2"/>
      <c r="D462" s="5">
        <v>0</v>
      </c>
      <c r="E462" s="11">
        <v>2081003</v>
      </c>
      <c r="F462" s="10">
        <v>208</v>
      </c>
      <c r="G462" s="10">
        <v>20810</v>
      </c>
      <c r="H462" s="10">
        <v>2081003</v>
      </c>
      <c r="I462" s="10"/>
      <c r="J462" s="22"/>
      <c r="K462" s="23"/>
      <c r="L462" s="24"/>
      <c r="M462" s="25" t="s">
        <v>742</v>
      </c>
      <c r="N462" s="26">
        <f aca="true" t="shared" si="98" ref="N462:S462">SUM(N463:N466)</f>
        <v>1992.4299999999998</v>
      </c>
      <c r="O462" s="26">
        <f t="shared" si="98"/>
        <v>-18.97</v>
      </c>
      <c r="P462" s="26">
        <f t="shared" si="98"/>
        <v>0</v>
      </c>
      <c r="Q462" s="26">
        <f t="shared" si="98"/>
        <v>0</v>
      </c>
      <c r="R462" s="26">
        <f t="shared" si="98"/>
        <v>1973.4599999999998</v>
      </c>
      <c r="S462" s="26">
        <f t="shared" si="98"/>
        <v>0</v>
      </c>
      <c r="T462" s="38"/>
      <c r="V462" s="9" t="s">
        <v>743</v>
      </c>
      <c r="W462" s="9">
        <v>1993</v>
      </c>
    </row>
    <row r="463" spans="1:23" ht="18" customHeight="1">
      <c r="A463" s="9"/>
      <c r="B463" s="5">
        <v>1</v>
      </c>
      <c r="C463" s="2"/>
      <c r="D463" s="5">
        <v>0</v>
      </c>
      <c r="E463" s="11">
        <v>2081005</v>
      </c>
      <c r="F463" s="10">
        <v>208</v>
      </c>
      <c r="G463" s="10">
        <v>20810</v>
      </c>
      <c r="H463" s="10">
        <v>2081005</v>
      </c>
      <c r="I463" s="10"/>
      <c r="J463" s="22"/>
      <c r="K463" s="23"/>
      <c r="L463" s="24"/>
      <c r="M463" s="30" t="s">
        <v>131</v>
      </c>
      <c r="N463" s="26">
        <v>1935.06</v>
      </c>
      <c r="O463" s="26">
        <v>-18.97</v>
      </c>
      <c r="P463" s="26"/>
      <c r="Q463" s="26"/>
      <c r="R463" s="26">
        <f>SUM(N463:Q463)</f>
        <v>1916.09</v>
      </c>
      <c r="S463" s="26"/>
      <c r="T463" s="38"/>
      <c r="V463" s="9" t="s">
        <v>98</v>
      </c>
      <c r="W463" s="9">
        <v>1935</v>
      </c>
    </row>
    <row r="464" spans="1:23" ht="18" customHeight="1">
      <c r="A464" s="9"/>
      <c r="B464" s="5">
        <v>1</v>
      </c>
      <c r="C464" s="2"/>
      <c r="D464" s="5">
        <v>0</v>
      </c>
      <c r="E464" s="11">
        <v>20811</v>
      </c>
      <c r="F464" s="10"/>
      <c r="G464" s="10">
        <v>20811</v>
      </c>
      <c r="H464" s="10"/>
      <c r="I464" s="10"/>
      <c r="J464" s="22"/>
      <c r="K464" s="23"/>
      <c r="L464" s="24"/>
      <c r="M464" s="30" t="s">
        <v>132</v>
      </c>
      <c r="N464" s="26">
        <v>57.37</v>
      </c>
      <c r="O464" s="26"/>
      <c r="P464" s="26"/>
      <c r="Q464" s="26"/>
      <c r="R464" s="26">
        <f>SUM(N464:Q464)</f>
        <v>57.37</v>
      </c>
      <c r="S464" s="26"/>
      <c r="T464" s="38"/>
      <c r="V464" s="9" t="s">
        <v>100</v>
      </c>
      <c r="W464" s="9">
        <v>58</v>
      </c>
    </row>
    <row r="465" spans="1:23" ht="18" customHeight="1">
      <c r="A465" s="9"/>
      <c r="B465" s="5">
        <v>1</v>
      </c>
      <c r="C465" s="2"/>
      <c r="D465" s="5">
        <v>0</v>
      </c>
      <c r="E465" s="11">
        <v>2081101</v>
      </c>
      <c r="F465" s="10">
        <v>208</v>
      </c>
      <c r="G465" s="10">
        <v>20811</v>
      </c>
      <c r="H465" s="10">
        <v>2081101</v>
      </c>
      <c r="I465" s="10"/>
      <c r="J465" s="22"/>
      <c r="K465" s="23"/>
      <c r="L465" s="24"/>
      <c r="M465" s="30" t="s">
        <v>133</v>
      </c>
      <c r="N465" s="26"/>
      <c r="O465" s="26"/>
      <c r="P465" s="26"/>
      <c r="Q465" s="26"/>
      <c r="R465" s="26">
        <f>SUM(N465:Q465)</f>
        <v>0</v>
      </c>
      <c r="S465" s="26"/>
      <c r="T465" s="38"/>
      <c r="V465" s="9" t="s">
        <v>102</v>
      </c>
      <c r="W465" s="9">
        <v>0</v>
      </c>
    </row>
    <row r="466" spans="1:23" ht="18" customHeight="1">
      <c r="A466" s="9"/>
      <c r="B466" s="5">
        <v>1</v>
      </c>
      <c r="C466" s="2"/>
      <c r="D466" s="5">
        <v>0</v>
      </c>
      <c r="E466" s="11">
        <v>2081102</v>
      </c>
      <c r="F466" s="10">
        <v>208</v>
      </c>
      <c r="G466" s="10">
        <v>20811</v>
      </c>
      <c r="H466" s="10">
        <v>2081102</v>
      </c>
      <c r="I466" s="10"/>
      <c r="J466" s="22"/>
      <c r="K466" s="23"/>
      <c r="L466" s="24"/>
      <c r="M466" s="30" t="s">
        <v>744</v>
      </c>
      <c r="N466" s="26"/>
      <c r="O466" s="26"/>
      <c r="P466" s="26"/>
      <c r="Q466" s="26"/>
      <c r="R466" s="26">
        <f>SUM(N466:Q466)</f>
        <v>0</v>
      </c>
      <c r="S466" s="26"/>
      <c r="T466" s="38"/>
      <c r="V466" s="9" t="s">
        <v>745</v>
      </c>
      <c r="W466" s="9">
        <v>0</v>
      </c>
    </row>
    <row r="467" spans="1:23" ht="18" customHeight="1">
      <c r="A467" s="9"/>
      <c r="B467" s="5">
        <v>1</v>
      </c>
      <c r="C467" s="2"/>
      <c r="D467" s="5">
        <v>0</v>
      </c>
      <c r="E467" s="11">
        <v>2081104</v>
      </c>
      <c r="F467" s="10">
        <v>208</v>
      </c>
      <c r="G467" s="10">
        <v>20811</v>
      </c>
      <c r="H467" s="10">
        <v>2081104</v>
      </c>
      <c r="I467" s="10"/>
      <c r="J467" s="22"/>
      <c r="K467" s="23"/>
      <c r="L467" s="24"/>
      <c r="M467" s="30" t="s">
        <v>746</v>
      </c>
      <c r="N467" s="26">
        <f aca="true" t="shared" si="99" ref="N467:S467">SUM(N468:N476)</f>
        <v>68647.17</v>
      </c>
      <c r="O467" s="26">
        <f t="shared" si="99"/>
        <v>-4284.17</v>
      </c>
      <c r="P467" s="26">
        <f t="shared" si="99"/>
        <v>0</v>
      </c>
      <c r="Q467" s="26">
        <f t="shared" si="99"/>
        <v>0</v>
      </c>
      <c r="R467" s="26">
        <f t="shared" si="99"/>
        <v>64363</v>
      </c>
      <c r="S467" s="26">
        <f t="shared" si="99"/>
        <v>0</v>
      </c>
      <c r="T467" s="38"/>
      <c r="V467" s="9" t="s">
        <v>747</v>
      </c>
      <c r="W467" s="9">
        <v>68647</v>
      </c>
    </row>
    <row r="468" spans="1:23" ht="18" customHeight="1">
      <c r="A468" s="9"/>
      <c r="B468" s="5">
        <v>1</v>
      </c>
      <c r="C468" s="2"/>
      <c r="D468" s="5">
        <v>0</v>
      </c>
      <c r="E468" s="11">
        <v>2081105</v>
      </c>
      <c r="F468" s="10">
        <v>208</v>
      </c>
      <c r="G468" s="10">
        <v>20811</v>
      </c>
      <c r="H468" s="10">
        <v>2081105</v>
      </c>
      <c r="I468" s="10"/>
      <c r="J468" s="22"/>
      <c r="K468" s="23"/>
      <c r="L468" s="24"/>
      <c r="M468" s="30" t="s">
        <v>748</v>
      </c>
      <c r="N468" s="26">
        <v>31399.86</v>
      </c>
      <c r="O468" s="26">
        <v>-1300</v>
      </c>
      <c r="P468" s="26"/>
      <c r="Q468" s="26"/>
      <c r="R468" s="26">
        <f aca="true" t="shared" si="100" ref="R468:R476">SUM(N468:Q468)</f>
        <v>30099.86</v>
      </c>
      <c r="S468" s="26"/>
      <c r="T468" s="38"/>
      <c r="V468" s="9" t="s">
        <v>749</v>
      </c>
      <c r="W468" s="9">
        <v>31400</v>
      </c>
    </row>
    <row r="469" spans="1:23" ht="18" customHeight="1">
      <c r="A469" s="9"/>
      <c r="B469" s="5">
        <v>1</v>
      </c>
      <c r="C469" s="2"/>
      <c r="D469" s="5">
        <v>0</v>
      </c>
      <c r="E469" s="11">
        <v>2081199</v>
      </c>
      <c r="F469" s="10">
        <v>208</v>
      </c>
      <c r="G469" s="10">
        <v>20811</v>
      </c>
      <c r="H469" s="10">
        <v>2081199</v>
      </c>
      <c r="I469" s="10"/>
      <c r="J469" s="22"/>
      <c r="K469" s="23"/>
      <c r="L469" s="24"/>
      <c r="M469" s="30" t="s">
        <v>750</v>
      </c>
      <c r="N469" s="26">
        <v>4601.73</v>
      </c>
      <c r="O469" s="26">
        <v>-200</v>
      </c>
      <c r="P469" s="26"/>
      <c r="Q469" s="26"/>
      <c r="R469" s="26">
        <f t="shared" si="100"/>
        <v>4401.73</v>
      </c>
      <c r="S469" s="26"/>
      <c r="T469" s="38"/>
      <c r="V469" s="9" t="s">
        <v>751</v>
      </c>
      <c r="W469" s="9">
        <v>4602</v>
      </c>
    </row>
    <row r="470" spans="1:23" ht="18" customHeight="1">
      <c r="A470" s="9"/>
      <c r="B470" s="5"/>
      <c r="C470" s="2"/>
      <c r="D470" s="5"/>
      <c r="E470" s="11"/>
      <c r="F470" s="10"/>
      <c r="G470" s="10"/>
      <c r="H470" s="10"/>
      <c r="I470" s="10"/>
      <c r="J470" s="22"/>
      <c r="K470" s="23"/>
      <c r="L470" s="24"/>
      <c r="M470" s="30" t="s">
        <v>752</v>
      </c>
      <c r="N470" s="26">
        <v>6606.45</v>
      </c>
      <c r="O470" s="26">
        <v>-200</v>
      </c>
      <c r="P470" s="26"/>
      <c r="Q470" s="26"/>
      <c r="R470" s="26">
        <f t="shared" si="100"/>
        <v>6406.45</v>
      </c>
      <c r="S470" s="26"/>
      <c r="T470" s="38"/>
      <c r="V470" s="9" t="s">
        <v>753</v>
      </c>
      <c r="W470" s="9">
        <v>6606</v>
      </c>
    </row>
    <row r="471" spans="1:23" ht="18" customHeight="1">
      <c r="A471" s="9"/>
      <c r="B471" s="5"/>
      <c r="C471" s="2"/>
      <c r="D471" s="5"/>
      <c r="E471" s="11"/>
      <c r="F471" s="10"/>
      <c r="G471" s="10"/>
      <c r="H471" s="10"/>
      <c r="I471" s="10"/>
      <c r="J471" s="22"/>
      <c r="K471" s="23"/>
      <c r="L471" s="24"/>
      <c r="M471" s="39" t="s">
        <v>754</v>
      </c>
      <c r="N471" s="26">
        <v>7831.41</v>
      </c>
      <c r="O471" s="26">
        <v>-200</v>
      </c>
      <c r="P471" s="26"/>
      <c r="Q471" s="26"/>
      <c r="R471" s="26">
        <f t="shared" si="100"/>
        <v>7631.41</v>
      </c>
      <c r="S471" s="26"/>
      <c r="T471" s="38"/>
      <c r="V471" s="9" t="s">
        <v>755</v>
      </c>
      <c r="W471" s="9">
        <v>7831</v>
      </c>
    </row>
    <row r="472" spans="1:23" ht="18" customHeight="1">
      <c r="A472" s="9"/>
      <c r="B472" s="5">
        <v>1</v>
      </c>
      <c r="C472" s="2"/>
      <c r="D472" s="5">
        <v>0</v>
      </c>
      <c r="E472" s="11">
        <v>20816</v>
      </c>
      <c r="F472" s="10"/>
      <c r="G472" s="10">
        <v>20816</v>
      </c>
      <c r="H472" s="10"/>
      <c r="I472" s="10"/>
      <c r="J472" s="22"/>
      <c r="K472" s="23"/>
      <c r="L472" s="24"/>
      <c r="M472" s="30" t="s">
        <v>756</v>
      </c>
      <c r="N472" s="26"/>
      <c r="O472" s="26"/>
      <c r="P472" s="26"/>
      <c r="Q472" s="26"/>
      <c r="R472" s="26">
        <f t="shared" si="100"/>
        <v>0</v>
      </c>
      <c r="S472" s="26"/>
      <c r="T472" s="38"/>
      <c r="V472" s="9" t="s">
        <v>757</v>
      </c>
      <c r="W472" s="9">
        <v>0</v>
      </c>
    </row>
    <row r="473" spans="1:23" ht="18" customHeight="1">
      <c r="A473" s="9"/>
      <c r="B473" s="5">
        <v>1</v>
      </c>
      <c r="C473" s="2"/>
      <c r="D473" s="5">
        <v>0</v>
      </c>
      <c r="E473" s="11">
        <v>2081601</v>
      </c>
      <c r="F473" s="10">
        <v>208</v>
      </c>
      <c r="G473" s="10">
        <v>20816</v>
      </c>
      <c r="H473" s="10">
        <v>2081601</v>
      </c>
      <c r="I473" s="10"/>
      <c r="J473" s="22"/>
      <c r="K473" s="23"/>
      <c r="L473" s="24"/>
      <c r="M473" s="30" t="s">
        <v>758</v>
      </c>
      <c r="N473" s="26"/>
      <c r="O473" s="26"/>
      <c r="P473" s="26"/>
      <c r="Q473" s="26"/>
      <c r="R473" s="26">
        <f t="shared" si="100"/>
        <v>0</v>
      </c>
      <c r="S473" s="26"/>
      <c r="T473" s="38"/>
      <c r="V473" s="9" t="s">
        <v>759</v>
      </c>
      <c r="W473" s="9">
        <v>0</v>
      </c>
    </row>
    <row r="474" spans="1:23" ht="18" customHeight="1">
      <c r="A474" s="9"/>
      <c r="B474" s="5"/>
      <c r="C474" s="2"/>
      <c r="D474" s="5"/>
      <c r="E474" s="11"/>
      <c r="F474" s="10"/>
      <c r="G474" s="10"/>
      <c r="H474" s="10"/>
      <c r="I474" s="10"/>
      <c r="J474" s="22"/>
      <c r="K474" s="23"/>
      <c r="L474" s="24"/>
      <c r="M474" s="30" t="s">
        <v>760</v>
      </c>
      <c r="N474" s="26">
        <v>368.4</v>
      </c>
      <c r="O474" s="26">
        <v>-100</v>
      </c>
      <c r="P474" s="26"/>
      <c r="Q474" s="26"/>
      <c r="R474" s="26">
        <f t="shared" si="100"/>
        <v>268.4</v>
      </c>
      <c r="S474" s="26"/>
      <c r="T474" s="38"/>
      <c r="V474" s="9" t="s">
        <v>761</v>
      </c>
      <c r="W474" s="9">
        <v>368</v>
      </c>
    </row>
    <row r="475" spans="1:23" ht="18" customHeight="1">
      <c r="A475" s="9"/>
      <c r="B475" s="5"/>
      <c r="C475" s="2"/>
      <c r="D475" s="5"/>
      <c r="E475" s="11"/>
      <c r="F475" s="10"/>
      <c r="G475" s="10"/>
      <c r="H475" s="10"/>
      <c r="I475" s="10"/>
      <c r="J475" s="22"/>
      <c r="K475" s="23"/>
      <c r="L475" s="24"/>
      <c r="M475" s="30" t="s">
        <v>762</v>
      </c>
      <c r="N475" s="26">
        <v>766.49</v>
      </c>
      <c r="O475" s="26"/>
      <c r="P475" s="26"/>
      <c r="Q475" s="26"/>
      <c r="R475" s="26">
        <f t="shared" si="100"/>
        <v>766.49</v>
      </c>
      <c r="S475" s="26"/>
      <c r="T475" s="38"/>
      <c r="V475" s="9" t="s">
        <v>763</v>
      </c>
      <c r="W475" s="9">
        <v>767</v>
      </c>
    </row>
    <row r="476" spans="1:23" ht="18" customHeight="1">
      <c r="A476" s="9"/>
      <c r="B476" s="5">
        <v>1</v>
      </c>
      <c r="C476" s="2"/>
      <c r="D476" s="5">
        <v>0</v>
      </c>
      <c r="E476" s="11">
        <v>2081699</v>
      </c>
      <c r="F476" s="10">
        <v>208</v>
      </c>
      <c r="G476" s="10">
        <v>20816</v>
      </c>
      <c r="H476" s="10">
        <v>2081699</v>
      </c>
      <c r="I476" s="10"/>
      <c r="J476" s="22"/>
      <c r="K476" s="23"/>
      <c r="L476" s="24"/>
      <c r="M476" s="30" t="s">
        <v>764</v>
      </c>
      <c r="N476" s="26">
        <v>17072.83</v>
      </c>
      <c r="O476" s="26">
        <v>-2284.17</v>
      </c>
      <c r="P476" s="26"/>
      <c r="Q476" s="26"/>
      <c r="R476" s="26">
        <f t="shared" si="100"/>
        <v>14788.660000000002</v>
      </c>
      <c r="S476" s="26"/>
      <c r="T476" s="38"/>
      <c r="V476" s="9" t="s">
        <v>765</v>
      </c>
      <c r="W476" s="9">
        <v>17073</v>
      </c>
    </row>
    <row r="477" spans="1:23" ht="18" customHeight="1">
      <c r="A477" s="9"/>
      <c r="B477" s="5"/>
      <c r="C477" s="2"/>
      <c r="D477" s="5"/>
      <c r="E477" s="11"/>
      <c r="F477" s="10"/>
      <c r="G477" s="10"/>
      <c r="H477" s="10"/>
      <c r="I477" s="10"/>
      <c r="J477" s="22"/>
      <c r="K477" s="23"/>
      <c r="L477" s="24"/>
      <c r="M477" s="39" t="s">
        <v>766</v>
      </c>
      <c r="N477" s="26">
        <f aca="true" t="shared" si="101" ref="N477:S477">N478</f>
        <v>296.9</v>
      </c>
      <c r="O477" s="26">
        <f t="shared" si="101"/>
        <v>0</v>
      </c>
      <c r="P477" s="26">
        <f t="shared" si="101"/>
        <v>0</v>
      </c>
      <c r="Q477" s="26">
        <f t="shared" si="101"/>
        <v>0</v>
      </c>
      <c r="R477" s="26">
        <f t="shared" si="101"/>
        <v>296.9</v>
      </c>
      <c r="S477" s="26">
        <f t="shared" si="101"/>
        <v>0</v>
      </c>
      <c r="T477" s="38"/>
      <c r="V477" s="9" t="s">
        <v>767</v>
      </c>
      <c r="W477" s="9">
        <v>297</v>
      </c>
    </row>
    <row r="478" spans="1:23" ht="18" customHeight="1">
      <c r="A478" s="9"/>
      <c r="B478" s="5"/>
      <c r="C478" s="2"/>
      <c r="D478" s="5"/>
      <c r="E478" s="11"/>
      <c r="F478" s="10"/>
      <c r="G478" s="10"/>
      <c r="H478" s="10"/>
      <c r="I478" s="10"/>
      <c r="J478" s="22"/>
      <c r="K478" s="23"/>
      <c r="L478" s="24"/>
      <c r="M478" s="39" t="s">
        <v>768</v>
      </c>
      <c r="N478" s="26">
        <v>296.9</v>
      </c>
      <c r="O478" s="26"/>
      <c r="P478" s="26"/>
      <c r="Q478" s="26"/>
      <c r="R478" s="26">
        <f aca="true" t="shared" si="102" ref="R478:R490">SUM(N478:Q478)</f>
        <v>296.9</v>
      </c>
      <c r="S478" s="26"/>
      <c r="T478" s="38"/>
      <c r="V478" s="9" t="s">
        <v>769</v>
      </c>
      <c r="W478" s="9">
        <v>297</v>
      </c>
    </row>
    <row r="479" spans="1:23" ht="18" customHeight="1">
      <c r="A479" s="9"/>
      <c r="B479" s="5">
        <v>1</v>
      </c>
      <c r="C479" s="2"/>
      <c r="D479" s="5">
        <v>0</v>
      </c>
      <c r="E479" s="11">
        <v>20899</v>
      </c>
      <c r="F479" s="10"/>
      <c r="G479" s="10">
        <v>20899</v>
      </c>
      <c r="H479" s="10"/>
      <c r="I479" s="10"/>
      <c r="J479" s="22"/>
      <c r="K479" s="23"/>
      <c r="L479" s="24"/>
      <c r="M479" s="30" t="s">
        <v>770</v>
      </c>
      <c r="N479" s="26">
        <f aca="true" t="shared" si="103" ref="N479:S479">SUM(N480:N490)</f>
        <v>12702.66</v>
      </c>
      <c r="O479" s="26">
        <f t="shared" si="103"/>
        <v>-2667.5499999999997</v>
      </c>
      <c r="P479" s="26">
        <f t="shared" si="103"/>
        <v>0</v>
      </c>
      <c r="Q479" s="26">
        <f t="shared" si="103"/>
        <v>0</v>
      </c>
      <c r="R479" s="26">
        <f t="shared" si="103"/>
        <v>10035.11</v>
      </c>
      <c r="S479" s="26">
        <f t="shared" si="103"/>
        <v>0</v>
      </c>
      <c r="T479" s="38"/>
      <c r="V479" s="9" t="s">
        <v>771</v>
      </c>
      <c r="W479" s="9">
        <v>12703</v>
      </c>
    </row>
    <row r="480" spans="1:23" ht="18" customHeight="1">
      <c r="A480" s="9"/>
      <c r="B480" s="5">
        <v>1</v>
      </c>
      <c r="C480" s="2"/>
      <c r="D480" s="5">
        <v>0</v>
      </c>
      <c r="E480" s="11">
        <v>2089901</v>
      </c>
      <c r="F480" s="10">
        <v>208</v>
      </c>
      <c r="G480" s="10">
        <v>20899</v>
      </c>
      <c r="H480" s="10">
        <v>2089901</v>
      </c>
      <c r="I480" s="10"/>
      <c r="J480" s="22"/>
      <c r="K480" s="23"/>
      <c r="L480" s="24"/>
      <c r="M480" s="30" t="s">
        <v>772</v>
      </c>
      <c r="N480" s="26">
        <v>3965.98</v>
      </c>
      <c r="O480" s="26">
        <v>-284.94</v>
      </c>
      <c r="P480" s="26"/>
      <c r="Q480" s="26"/>
      <c r="R480" s="26">
        <f t="shared" si="102"/>
        <v>3681.04</v>
      </c>
      <c r="S480" s="26"/>
      <c r="T480" s="38"/>
      <c r="V480" s="9" t="s">
        <v>773</v>
      </c>
      <c r="W480" s="9">
        <v>3966</v>
      </c>
    </row>
    <row r="481" spans="1:23" ht="18" customHeight="1">
      <c r="A481" s="9"/>
      <c r="B481" s="5">
        <v>1</v>
      </c>
      <c r="C481" s="2"/>
      <c r="D481" s="5">
        <v>0</v>
      </c>
      <c r="E481" s="11">
        <v>210</v>
      </c>
      <c r="F481" s="10">
        <v>210</v>
      </c>
      <c r="G481" s="10"/>
      <c r="H481" s="10"/>
      <c r="I481" s="10"/>
      <c r="J481" s="22"/>
      <c r="K481" s="23"/>
      <c r="L481" s="24"/>
      <c r="M481" s="30" t="s">
        <v>774</v>
      </c>
      <c r="N481" s="26">
        <v>1221.77</v>
      </c>
      <c r="O481" s="26"/>
      <c r="P481" s="26"/>
      <c r="Q481" s="26"/>
      <c r="R481" s="26">
        <f t="shared" si="102"/>
        <v>1221.77</v>
      </c>
      <c r="S481" s="26"/>
      <c r="T481" s="38"/>
      <c r="V481" s="9" t="s">
        <v>775</v>
      </c>
      <c r="W481" s="9">
        <v>1222</v>
      </c>
    </row>
    <row r="482" spans="1:23" ht="18" customHeight="1">
      <c r="A482" s="9"/>
      <c r="B482" s="5"/>
      <c r="C482" s="2"/>
      <c r="D482" s="5"/>
      <c r="E482" s="11"/>
      <c r="F482" s="10"/>
      <c r="G482" s="10"/>
      <c r="H482" s="10"/>
      <c r="I482" s="10"/>
      <c r="J482" s="22"/>
      <c r="K482" s="23"/>
      <c r="L482" s="24"/>
      <c r="M482" s="39" t="s">
        <v>776</v>
      </c>
      <c r="N482" s="26">
        <v>180</v>
      </c>
      <c r="O482" s="26"/>
      <c r="P482" s="26"/>
      <c r="Q482" s="26"/>
      <c r="R482" s="26">
        <f t="shared" si="102"/>
        <v>180</v>
      </c>
      <c r="S482" s="26"/>
      <c r="T482" s="38"/>
      <c r="V482" s="9" t="s">
        <v>777</v>
      </c>
      <c r="W482" s="9">
        <v>180</v>
      </c>
    </row>
    <row r="483" spans="1:23" ht="18" customHeight="1">
      <c r="A483" s="9"/>
      <c r="B483" s="5"/>
      <c r="C483" s="2"/>
      <c r="D483" s="5"/>
      <c r="E483" s="11"/>
      <c r="F483" s="10"/>
      <c r="G483" s="10"/>
      <c r="H483" s="10"/>
      <c r="I483" s="10"/>
      <c r="J483" s="22"/>
      <c r="K483" s="23"/>
      <c r="L483" s="24"/>
      <c r="M483" s="30" t="s">
        <v>778</v>
      </c>
      <c r="N483" s="26">
        <v>39.85</v>
      </c>
      <c r="O483" s="26"/>
      <c r="P483" s="26"/>
      <c r="Q483" s="26"/>
      <c r="R483" s="26">
        <f t="shared" si="102"/>
        <v>39.85</v>
      </c>
      <c r="S483" s="26"/>
      <c r="T483" s="38"/>
      <c r="V483" s="9" t="s">
        <v>779</v>
      </c>
      <c r="W483" s="9">
        <v>40</v>
      </c>
    </row>
    <row r="484" spans="1:23" ht="18" customHeight="1">
      <c r="A484" s="9"/>
      <c r="B484" s="5"/>
      <c r="C484" s="2"/>
      <c r="D484" s="5"/>
      <c r="E484" s="11"/>
      <c r="F484" s="10"/>
      <c r="G484" s="10"/>
      <c r="H484" s="10"/>
      <c r="I484" s="10"/>
      <c r="J484" s="22"/>
      <c r="K484" s="23"/>
      <c r="L484" s="24"/>
      <c r="M484" s="30" t="s">
        <v>780</v>
      </c>
      <c r="N484" s="26">
        <v>1791.83</v>
      </c>
      <c r="O484" s="26"/>
      <c r="P484" s="26"/>
      <c r="Q484" s="26"/>
      <c r="R484" s="26">
        <f t="shared" si="102"/>
        <v>1791.83</v>
      </c>
      <c r="S484" s="26"/>
      <c r="T484" s="38"/>
      <c r="V484" s="9" t="s">
        <v>781</v>
      </c>
      <c r="W484" s="9">
        <v>1792</v>
      </c>
    </row>
    <row r="485" spans="1:23" ht="18" customHeight="1">
      <c r="A485" s="9"/>
      <c r="B485" s="5"/>
      <c r="C485" s="2"/>
      <c r="D485" s="5"/>
      <c r="E485" s="11"/>
      <c r="F485" s="10"/>
      <c r="G485" s="10"/>
      <c r="H485" s="10"/>
      <c r="I485" s="10"/>
      <c r="J485" s="22"/>
      <c r="K485" s="23"/>
      <c r="L485" s="24"/>
      <c r="M485" s="39" t="s">
        <v>782</v>
      </c>
      <c r="N485" s="26">
        <v>1914.87</v>
      </c>
      <c r="O485" s="26">
        <v>-110.27</v>
      </c>
      <c r="P485" s="26"/>
      <c r="Q485" s="26"/>
      <c r="R485" s="26">
        <f t="shared" si="102"/>
        <v>1804.6</v>
      </c>
      <c r="S485" s="26"/>
      <c r="T485" s="38"/>
      <c r="V485" s="9" t="s">
        <v>783</v>
      </c>
      <c r="W485" s="9">
        <v>1915</v>
      </c>
    </row>
    <row r="486" spans="1:23" ht="18" customHeight="1">
      <c r="A486" s="9"/>
      <c r="B486" s="5">
        <v>1</v>
      </c>
      <c r="C486" s="2"/>
      <c r="D486" s="5">
        <v>0</v>
      </c>
      <c r="E486" s="11">
        <v>21001</v>
      </c>
      <c r="F486" s="10"/>
      <c r="G486" s="10">
        <v>21001</v>
      </c>
      <c r="H486" s="10"/>
      <c r="I486" s="10"/>
      <c r="J486" s="22"/>
      <c r="K486" s="23"/>
      <c r="L486" s="24"/>
      <c r="M486" s="30" t="s">
        <v>784</v>
      </c>
      <c r="N486" s="26"/>
      <c r="O486" s="26"/>
      <c r="P486" s="26"/>
      <c r="Q486" s="26"/>
      <c r="R486" s="26">
        <f t="shared" si="102"/>
        <v>0</v>
      </c>
      <c r="S486" s="26"/>
      <c r="T486" s="38"/>
      <c r="V486" s="9" t="s">
        <v>785</v>
      </c>
      <c r="W486" s="9">
        <v>0</v>
      </c>
    </row>
    <row r="487" spans="1:23" ht="18" customHeight="1">
      <c r="A487" s="9"/>
      <c r="B487" s="5"/>
      <c r="C487" s="2"/>
      <c r="D487" s="5"/>
      <c r="E487" s="11"/>
      <c r="F487" s="10"/>
      <c r="G487" s="10"/>
      <c r="H487" s="10"/>
      <c r="I487" s="10"/>
      <c r="J487" s="22"/>
      <c r="K487" s="23"/>
      <c r="L487" s="24"/>
      <c r="M487" s="30" t="s">
        <v>786</v>
      </c>
      <c r="N487" s="26">
        <v>6.18</v>
      </c>
      <c r="O487" s="26">
        <v>-6.18</v>
      </c>
      <c r="P487" s="26"/>
      <c r="Q487" s="26"/>
      <c r="R487" s="26">
        <f t="shared" si="102"/>
        <v>0</v>
      </c>
      <c r="S487" s="26"/>
      <c r="T487" s="38"/>
      <c r="V487" s="9" t="s">
        <v>787</v>
      </c>
      <c r="W487" s="9">
        <v>6</v>
      </c>
    </row>
    <row r="488" spans="1:23" ht="18" customHeight="1">
      <c r="A488" s="9"/>
      <c r="B488" s="5">
        <v>1</v>
      </c>
      <c r="C488" s="2"/>
      <c r="D488" s="5">
        <v>0</v>
      </c>
      <c r="E488" s="11">
        <v>2100101</v>
      </c>
      <c r="F488" s="10">
        <v>210</v>
      </c>
      <c r="G488" s="10">
        <v>21001</v>
      </c>
      <c r="H488" s="10">
        <v>2100101</v>
      </c>
      <c r="I488" s="10"/>
      <c r="J488" s="22"/>
      <c r="K488" s="23"/>
      <c r="L488" s="24"/>
      <c r="M488" s="30" t="s">
        <v>788</v>
      </c>
      <c r="N488" s="26">
        <v>2491.16</v>
      </c>
      <c r="O488" s="26">
        <v>-2266.16</v>
      </c>
      <c r="P488" s="26"/>
      <c r="Q488" s="26"/>
      <c r="R488" s="26">
        <f t="shared" si="102"/>
        <v>225</v>
      </c>
      <c r="S488" s="26"/>
      <c r="T488" s="38"/>
      <c r="V488" s="9" t="s">
        <v>789</v>
      </c>
      <c r="W488" s="9">
        <v>2491</v>
      </c>
    </row>
    <row r="489" spans="1:23" ht="18" customHeight="1">
      <c r="A489" s="9"/>
      <c r="B489" s="5">
        <v>1</v>
      </c>
      <c r="C489" s="2"/>
      <c r="D489" s="5">
        <v>0</v>
      </c>
      <c r="E489" s="11">
        <v>2100102</v>
      </c>
      <c r="F489" s="10">
        <v>210</v>
      </c>
      <c r="G489" s="10">
        <v>21001</v>
      </c>
      <c r="H489" s="10">
        <v>2100102</v>
      </c>
      <c r="I489" s="10"/>
      <c r="J489" s="22"/>
      <c r="K489" s="23"/>
      <c r="L489" s="24"/>
      <c r="M489" s="30" t="s">
        <v>790</v>
      </c>
      <c r="N489" s="26">
        <v>14.44</v>
      </c>
      <c r="O489" s="26"/>
      <c r="P489" s="26"/>
      <c r="Q489" s="26"/>
      <c r="R489" s="26">
        <f t="shared" si="102"/>
        <v>14.44</v>
      </c>
      <c r="S489" s="26"/>
      <c r="T489" s="38"/>
      <c r="V489" s="9" t="s">
        <v>791</v>
      </c>
      <c r="W489" s="9">
        <v>14</v>
      </c>
    </row>
    <row r="490" spans="1:23" ht="18" customHeight="1">
      <c r="A490" s="9"/>
      <c r="B490" s="5">
        <v>1</v>
      </c>
      <c r="C490" s="2"/>
      <c r="D490" s="5">
        <v>0</v>
      </c>
      <c r="E490" s="11">
        <v>2100103</v>
      </c>
      <c r="F490" s="10">
        <v>210</v>
      </c>
      <c r="G490" s="10">
        <v>21001</v>
      </c>
      <c r="H490" s="10">
        <v>2100103</v>
      </c>
      <c r="I490" s="10"/>
      <c r="J490" s="22"/>
      <c r="K490" s="23"/>
      <c r="L490" s="24"/>
      <c r="M490" s="30" t="s">
        <v>792</v>
      </c>
      <c r="N490" s="26">
        <v>1076.58</v>
      </c>
      <c r="O490" s="26"/>
      <c r="P490" s="26"/>
      <c r="Q490" s="26"/>
      <c r="R490" s="26">
        <f t="shared" si="102"/>
        <v>1076.58</v>
      </c>
      <c r="S490" s="26"/>
      <c r="T490" s="38"/>
      <c r="V490" s="9" t="s">
        <v>793</v>
      </c>
      <c r="W490" s="9">
        <v>1077</v>
      </c>
    </row>
    <row r="491" spans="1:23" ht="18" customHeight="1">
      <c r="A491" s="9"/>
      <c r="B491" s="5">
        <v>1</v>
      </c>
      <c r="C491" s="2"/>
      <c r="D491" s="5">
        <v>0</v>
      </c>
      <c r="E491" s="11">
        <v>2100199</v>
      </c>
      <c r="F491" s="10">
        <v>210</v>
      </c>
      <c r="G491" s="10">
        <v>21001</v>
      </c>
      <c r="H491" s="10">
        <v>2100199</v>
      </c>
      <c r="I491" s="10"/>
      <c r="J491" s="22"/>
      <c r="K491" s="23"/>
      <c r="L491" s="24"/>
      <c r="M491" s="30" t="s">
        <v>794</v>
      </c>
      <c r="N491" s="26">
        <f aca="true" t="shared" si="104" ref="N491:S491">SUM(N492:N498)</f>
        <v>27782.370000000003</v>
      </c>
      <c r="O491" s="26">
        <f t="shared" si="104"/>
        <v>-2001.17</v>
      </c>
      <c r="P491" s="26">
        <f t="shared" si="104"/>
        <v>0</v>
      </c>
      <c r="Q491" s="26">
        <f t="shared" si="104"/>
        <v>0</v>
      </c>
      <c r="R491" s="26">
        <f t="shared" si="104"/>
        <v>25781.2</v>
      </c>
      <c r="S491" s="26">
        <f t="shared" si="104"/>
        <v>0</v>
      </c>
      <c r="T491" s="38"/>
      <c r="V491" s="9" t="s">
        <v>795</v>
      </c>
      <c r="W491" s="9">
        <v>27782</v>
      </c>
    </row>
    <row r="492" spans="1:23" ht="18" customHeight="1">
      <c r="A492" s="9"/>
      <c r="B492" s="5">
        <v>1</v>
      </c>
      <c r="C492" s="2"/>
      <c r="D492" s="5">
        <v>0</v>
      </c>
      <c r="E492" s="11">
        <v>21002</v>
      </c>
      <c r="F492" s="10"/>
      <c r="G492" s="10">
        <v>21002</v>
      </c>
      <c r="H492" s="10"/>
      <c r="I492" s="10"/>
      <c r="J492" s="22"/>
      <c r="K492" s="23"/>
      <c r="L492" s="24"/>
      <c r="M492" s="30" t="s">
        <v>796</v>
      </c>
      <c r="N492" s="26">
        <v>5300</v>
      </c>
      <c r="O492" s="26"/>
      <c r="P492" s="26"/>
      <c r="Q492" s="26"/>
      <c r="R492" s="26">
        <f aca="true" t="shared" si="105" ref="R492:R498">SUM(N492:Q492)</f>
        <v>5300</v>
      </c>
      <c r="S492" s="26"/>
      <c r="T492" s="38"/>
      <c r="V492" s="9" t="s">
        <v>797</v>
      </c>
      <c r="W492" s="9">
        <v>5300</v>
      </c>
    </row>
    <row r="493" spans="1:23" ht="18" customHeight="1">
      <c r="A493" s="9"/>
      <c r="B493" s="5">
        <v>1</v>
      </c>
      <c r="C493" s="2"/>
      <c r="D493" s="5">
        <v>0</v>
      </c>
      <c r="E493" s="11">
        <v>2100201</v>
      </c>
      <c r="F493" s="10">
        <v>210</v>
      </c>
      <c r="G493" s="10">
        <v>21002</v>
      </c>
      <c r="H493" s="10">
        <v>2100201</v>
      </c>
      <c r="I493" s="10"/>
      <c r="J493" s="22"/>
      <c r="K493" s="23"/>
      <c r="L493" s="24"/>
      <c r="M493" s="30" t="s">
        <v>798</v>
      </c>
      <c r="N493" s="26">
        <v>5000</v>
      </c>
      <c r="O493" s="26"/>
      <c r="P493" s="26"/>
      <c r="Q493" s="26"/>
      <c r="R493" s="26">
        <f t="shared" si="105"/>
        <v>5000</v>
      </c>
      <c r="S493" s="26"/>
      <c r="T493" s="38"/>
      <c r="V493" s="9" t="s">
        <v>799</v>
      </c>
      <c r="W493" s="9">
        <v>5000</v>
      </c>
    </row>
    <row r="494" spans="1:23" ht="18" customHeight="1">
      <c r="A494" s="9"/>
      <c r="B494" s="5">
        <v>1</v>
      </c>
      <c r="C494" s="2"/>
      <c r="D494" s="5">
        <v>0</v>
      </c>
      <c r="E494" s="11">
        <v>2100202</v>
      </c>
      <c r="F494" s="10">
        <v>210</v>
      </c>
      <c r="G494" s="10">
        <v>21002</v>
      </c>
      <c r="H494" s="10">
        <v>2100202</v>
      </c>
      <c r="I494" s="10"/>
      <c r="J494" s="22"/>
      <c r="K494" s="23"/>
      <c r="L494" s="24"/>
      <c r="M494" s="30" t="s">
        <v>800</v>
      </c>
      <c r="N494" s="26">
        <v>6.21</v>
      </c>
      <c r="O494" s="26">
        <v>-6.21</v>
      </c>
      <c r="P494" s="26"/>
      <c r="Q494" s="26"/>
      <c r="R494" s="26">
        <f t="shared" si="105"/>
        <v>0</v>
      </c>
      <c r="S494" s="26"/>
      <c r="T494" s="38"/>
      <c r="V494" s="9" t="s">
        <v>801</v>
      </c>
      <c r="W494" s="9">
        <v>6</v>
      </c>
    </row>
    <row r="495" spans="1:23" ht="18" customHeight="1">
      <c r="A495" s="9"/>
      <c r="B495" s="5">
        <v>1</v>
      </c>
      <c r="C495" s="2"/>
      <c r="D495" s="5">
        <v>0</v>
      </c>
      <c r="E495" s="11">
        <v>2100207</v>
      </c>
      <c r="F495" s="10">
        <v>210</v>
      </c>
      <c r="G495" s="10">
        <v>21002</v>
      </c>
      <c r="H495" s="10">
        <v>2100207</v>
      </c>
      <c r="I495" s="10"/>
      <c r="J495" s="22"/>
      <c r="K495" s="23"/>
      <c r="L495" s="24"/>
      <c r="M495" s="30" t="s">
        <v>802</v>
      </c>
      <c r="N495" s="26">
        <v>3494.33</v>
      </c>
      <c r="O495" s="26">
        <v>-1094.33</v>
      </c>
      <c r="P495" s="26"/>
      <c r="Q495" s="26"/>
      <c r="R495" s="26">
        <f t="shared" si="105"/>
        <v>2400</v>
      </c>
      <c r="S495" s="26"/>
      <c r="T495" s="38"/>
      <c r="V495" s="9" t="s">
        <v>803</v>
      </c>
      <c r="W495" s="9">
        <v>3494</v>
      </c>
    </row>
    <row r="496" spans="1:23" ht="18" customHeight="1">
      <c r="A496" s="9"/>
      <c r="B496" s="5"/>
      <c r="C496" s="2"/>
      <c r="D496" s="5"/>
      <c r="E496" s="11"/>
      <c r="F496" s="10"/>
      <c r="G496" s="10"/>
      <c r="H496" s="10"/>
      <c r="I496" s="10"/>
      <c r="J496" s="22"/>
      <c r="K496" s="23"/>
      <c r="L496" s="24"/>
      <c r="M496" s="30" t="s">
        <v>804</v>
      </c>
      <c r="N496" s="26">
        <v>1341.2</v>
      </c>
      <c r="O496" s="26"/>
      <c r="P496" s="26"/>
      <c r="Q496" s="26"/>
      <c r="R496" s="26">
        <f t="shared" si="105"/>
        <v>1341.2</v>
      </c>
      <c r="S496" s="26"/>
      <c r="T496" s="38"/>
      <c r="V496" s="9" t="s">
        <v>805</v>
      </c>
      <c r="W496" s="9">
        <v>1341</v>
      </c>
    </row>
    <row r="497" spans="1:23" ht="18" customHeight="1">
      <c r="A497" s="9"/>
      <c r="B497" s="5"/>
      <c r="C497" s="2"/>
      <c r="D497" s="5"/>
      <c r="E497" s="11"/>
      <c r="F497" s="10"/>
      <c r="G497" s="10"/>
      <c r="H497" s="10"/>
      <c r="I497" s="10"/>
      <c r="J497" s="22"/>
      <c r="K497" s="23"/>
      <c r="L497" s="24"/>
      <c r="M497" s="30" t="s">
        <v>806</v>
      </c>
      <c r="N497" s="26">
        <v>144.43</v>
      </c>
      <c r="O497" s="26">
        <v>-144.43</v>
      </c>
      <c r="P497" s="26"/>
      <c r="Q497" s="26"/>
      <c r="R497" s="26">
        <f t="shared" si="105"/>
        <v>0</v>
      </c>
      <c r="S497" s="26"/>
      <c r="T497" s="38"/>
      <c r="V497" s="9" t="s">
        <v>807</v>
      </c>
      <c r="W497" s="9">
        <v>145</v>
      </c>
    </row>
    <row r="498" spans="1:23" ht="18" customHeight="1">
      <c r="A498" s="9"/>
      <c r="B498" s="5">
        <v>1</v>
      </c>
      <c r="C498" s="2"/>
      <c r="D498" s="5">
        <v>0</v>
      </c>
      <c r="E498" s="11">
        <v>2100208</v>
      </c>
      <c r="F498" s="10">
        <v>210</v>
      </c>
      <c r="G498" s="10">
        <v>21002</v>
      </c>
      <c r="H498" s="10">
        <v>2100208</v>
      </c>
      <c r="I498" s="10"/>
      <c r="J498" s="22"/>
      <c r="K498" s="23"/>
      <c r="L498" s="24"/>
      <c r="M498" s="30" t="s">
        <v>808</v>
      </c>
      <c r="N498" s="26">
        <v>12496.2</v>
      </c>
      <c r="O498" s="26">
        <v>-756.2</v>
      </c>
      <c r="P498" s="26"/>
      <c r="Q498" s="26"/>
      <c r="R498" s="26">
        <f t="shared" si="105"/>
        <v>11740</v>
      </c>
      <c r="S498" s="26"/>
      <c r="T498" s="38"/>
      <c r="V498" s="9" t="s">
        <v>809</v>
      </c>
      <c r="W498" s="9">
        <v>12496</v>
      </c>
    </row>
    <row r="499" spans="1:23" ht="18" customHeight="1">
      <c r="A499" s="9"/>
      <c r="B499" s="5">
        <v>1</v>
      </c>
      <c r="C499" s="2"/>
      <c r="D499" s="5">
        <v>0</v>
      </c>
      <c r="E499" s="11">
        <v>2100299</v>
      </c>
      <c r="F499" s="10">
        <v>210</v>
      </c>
      <c r="G499" s="10">
        <v>21002</v>
      </c>
      <c r="H499" s="10">
        <v>2100299</v>
      </c>
      <c r="I499" s="10"/>
      <c r="J499" s="22"/>
      <c r="K499" s="23"/>
      <c r="L499" s="24"/>
      <c r="M499" s="30" t="s">
        <v>810</v>
      </c>
      <c r="N499" s="26">
        <f aca="true" t="shared" si="106" ref="N499:S499">SUM(N500:N502)</f>
        <v>1655.13</v>
      </c>
      <c r="O499" s="26">
        <f t="shared" si="106"/>
        <v>-660.3000000000001</v>
      </c>
      <c r="P499" s="26">
        <f t="shared" si="106"/>
        <v>0</v>
      </c>
      <c r="Q499" s="26">
        <f t="shared" si="106"/>
        <v>0</v>
      </c>
      <c r="R499" s="26">
        <f t="shared" si="106"/>
        <v>994.8299999999999</v>
      </c>
      <c r="S499" s="26">
        <f t="shared" si="106"/>
        <v>0</v>
      </c>
      <c r="T499" s="38"/>
      <c r="V499" s="9" t="s">
        <v>811</v>
      </c>
      <c r="W499" s="9">
        <v>1655</v>
      </c>
    </row>
    <row r="500" spans="1:23" ht="18" customHeight="1">
      <c r="A500" s="9"/>
      <c r="B500" s="5">
        <v>1</v>
      </c>
      <c r="C500" s="2"/>
      <c r="D500" s="5">
        <v>0</v>
      </c>
      <c r="E500" s="11">
        <v>21004</v>
      </c>
      <c r="F500" s="10"/>
      <c r="G500" s="10">
        <v>21004</v>
      </c>
      <c r="H500" s="10"/>
      <c r="I500" s="10"/>
      <c r="J500" s="22"/>
      <c r="K500" s="23"/>
      <c r="L500" s="24"/>
      <c r="M500" s="30" t="s">
        <v>812</v>
      </c>
      <c r="N500" s="26"/>
      <c r="O500" s="26"/>
      <c r="P500" s="26"/>
      <c r="Q500" s="26"/>
      <c r="R500" s="26">
        <f>SUM(N500:Q500)</f>
        <v>0</v>
      </c>
      <c r="S500" s="26"/>
      <c r="T500" s="38"/>
      <c r="V500" s="9" t="s">
        <v>813</v>
      </c>
      <c r="W500" s="9">
        <v>0</v>
      </c>
    </row>
    <row r="501" spans="1:23" ht="18" customHeight="1">
      <c r="A501" s="9"/>
      <c r="B501" s="5">
        <v>1</v>
      </c>
      <c r="C501" s="2"/>
      <c r="D501" s="5">
        <v>0</v>
      </c>
      <c r="E501" s="11">
        <v>2100401</v>
      </c>
      <c r="F501" s="10">
        <v>210</v>
      </c>
      <c r="G501" s="10">
        <v>21004</v>
      </c>
      <c r="H501" s="10">
        <v>2100401</v>
      </c>
      <c r="I501" s="10"/>
      <c r="J501" s="22"/>
      <c r="K501" s="23"/>
      <c r="L501" s="24"/>
      <c r="M501" s="30" t="s">
        <v>814</v>
      </c>
      <c r="N501" s="26">
        <v>863.12</v>
      </c>
      <c r="O501" s="26">
        <v>-654.19</v>
      </c>
      <c r="P501" s="26"/>
      <c r="Q501" s="26"/>
      <c r="R501" s="26">
        <f>SUM(N501:Q501)</f>
        <v>208.92999999999995</v>
      </c>
      <c r="S501" s="26"/>
      <c r="T501" s="38"/>
      <c r="V501" s="9" t="s">
        <v>815</v>
      </c>
      <c r="W501" s="9">
        <v>863</v>
      </c>
    </row>
    <row r="502" spans="1:23" ht="18" customHeight="1">
      <c r="A502" s="9"/>
      <c r="B502" s="5"/>
      <c r="C502" s="2"/>
      <c r="D502" s="5"/>
      <c r="E502" s="11"/>
      <c r="F502" s="10"/>
      <c r="G502" s="10"/>
      <c r="H502" s="10"/>
      <c r="I502" s="10"/>
      <c r="J502" s="22"/>
      <c r="K502" s="23"/>
      <c r="L502" s="24"/>
      <c r="M502" s="30" t="s">
        <v>816</v>
      </c>
      <c r="N502" s="26">
        <v>792.01</v>
      </c>
      <c r="O502" s="26">
        <v>-6.11</v>
      </c>
      <c r="P502" s="26"/>
      <c r="Q502" s="26"/>
      <c r="R502" s="26">
        <f>SUM(N502:Q502)</f>
        <v>785.9</v>
      </c>
      <c r="S502" s="26"/>
      <c r="T502" s="38"/>
      <c r="V502" s="9" t="s">
        <v>817</v>
      </c>
      <c r="W502" s="9">
        <v>792</v>
      </c>
    </row>
    <row r="503" spans="1:23" ht="18" customHeight="1">
      <c r="A503" s="9"/>
      <c r="B503" s="5">
        <v>1</v>
      </c>
      <c r="C503" s="2"/>
      <c r="D503" s="5">
        <v>0</v>
      </c>
      <c r="E503" s="11">
        <v>2100402</v>
      </c>
      <c r="F503" s="10">
        <v>210</v>
      </c>
      <c r="G503" s="10">
        <v>21004</v>
      </c>
      <c r="H503" s="10">
        <v>2100402</v>
      </c>
      <c r="I503" s="10"/>
      <c r="J503" s="22"/>
      <c r="K503" s="23"/>
      <c r="L503" s="24"/>
      <c r="M503" s="30" t="s">
        <v>818</v>
      </c>
      <c r="N503" s="26">
        <f aca="true" t="shared" si="107" ref="N503:S503">SUM(N504:N512)</f>
        <v>4829.080000000001</v>
      </c>
      <c r="O503" s="26">
        <f t="shared" si="107"/>
        <v>-616.38</v>
      </c>
      <c r="P503" s="26">
        <f t="shared" si="107"/>
        <v>0</v>
      </c>
      <c r="Q503" s="26">
        <f t="shared" si="107"/>
        <v>0</v>
      </c>
      <c r="R503" s="26">
        <f t="shared" si="107"/>
        <v>4212.700000000001</v>
      </c>
      <c r="S503" s="26">
        <f t="shared" si="107"/>
        <v>0</v>
      </c>
      <c r="T503" s="38"/>
      <c r="V503" s="9" t="s">
        <v>819</v>
      </c>
      <c r="W503" s="9">
        <v>4829</v>
      </c>
    </row>
    <row r="504" spans="1:23" ht="18" customHeight="1">
      <c r="A504" s="9"/>
      <c r="B504" s="5">
        <v>1</v>
      </c>
      <c r="C504" s="2"/>
      <c r="D504" s="5">
        <v>0</v>
      </c>
      <c r="E504" s="11">
        <v>2100407</v>
      </c>
      <c r="F504" s="10">
        <v>210</v>
      </c>
      <c r="G504" s="10">
        <v>21004</v>
      </c>
      <c r="H504" s="10">
        <v>2100407</v>
      </c>
      <c r="I504" s="10"/>
      <c r="J504" s="22"/>
      <c r="K504" s="23"/>
      <c r="L504" s="24"/>
      <c r="M504" s="30" t="s">
        <v>131</v>
      </c>
      <c r="N504" s="26">
        <v>7.64</v>
      </c>
      <c r="O504" s="26"/>
      <c r="P504" s="26"/>
      <c r="Q504" s="26"/>
      <c r="R504" s="26">
        <f aca="true" t="shared" si="108" ref="R504:R512">SUM(N504:Q504)</f>
        <v>7.64</v>
      </c>
      <c r="S504" s="26"/>
      <c r="T504" s="38"/>
      <c r="V504" s="9" t="s">
        <v>98</v>
      </c>
      <c r="W504" s="9">
        <v>8</v>
      </c>
    </row>
    <row r="505" spans="1:23" ht="18" customHeight="1">
      <c r="A505" s="9"/>
      <c r="B505" s="5">
        <v>1</v>
      </c>
      <c r="C505" s="2"/>
      <c r="D505" s="5">
        <v>0</v>
      </c>
      <c r="E505" s="11">
        <v>2100409</v>
      </c>
      <c r="F505" s="10">
        <v>210</v>
      </c>
      <c r="G505" s="10">
        <v>21004</v>
      </c>
      <c r="H505" s="10">
        <v>2100409</v>
      </c>
      <c r="I505" s="10"/>
      <c r="J505" s="22"/>
      <c r="K505" s="23"/>
      <c r="L505" s="24"/>
      <c r="M505" s="30" t="s">
        <v>132</v>
      </c>
      <c r="N505" s="26">
        <v>1440.99</v>
      </c>
      <c r="O505" s="26"/>
      <c r="P505" s="26"/>
      <c r="Q505" s="26"/>
      <c r="R505" s="26">
        <f t="shared" si="108"/>
        <v>1440.99</v>
      </c>
      <c r="S505" s="26"/>
      <c r="T505" s="38"/>
      <c r="V505" s="9" t="s">
        <v>100</v>
      </c>
      <c r="W505" s="9">
        <v>1441</v>
      </c>
    </row>
    <row r="506" spans="1:23" ht="18" customHeight="1">
      <c r="A506" s="9"/>
      <c r="B506" s="5"/>
      <c r="C506" s="2"/>
      <c r="D506" s="5"/>
      <c r="E506" s="11"/>
      <c r="F506" s="10"/>
      <c r="G506" s="10"/>
      <c r="H506" s="10"/>
      <c r="I506" s="10"/>
      <c r="J506" s="22"/>
      <c r="K506" s="23"/>
      <c r="L506" s="24"/>
      <c r="M506" s="30" t="s">
        <v>133</v>
      </c>
      <c r="N506" s="26"/>
      <c r="O506" s="26"/>
      <c r="P506" s="26"/>
      <c r="Q506" s="26"/>
      <c r="R506" s="26">
        <f t="shared" si="108"/>
        <v>0</v>
      </c>
      <c r="S506" s="26"/>
      <c r="T506" s="38"/>
      <c r="V506" s="9" t="s">
        <v>102</v>
      </c>
      <c r="W506" s="9">
        <v>0</v>
      </c>
    </row>
    <row r="507" spans="1:23" ht="18" customHeight="1">
      <c r="A507" s="9"/>
      <c r="B507" s="5">
        <v>1</v>
      </c>
      <c r="C507" s="2"/>
      <c r="D507" s="5">
        <v>0</v>
      </c>
      <c r="E507" s="11">
        <v>2100410</v>
      </c>
      <c r="F507" s="10">
        <v>210</v>
      </c>
      <c r="G507" s="10">
        <v>21004</v>
      </c>
      <c r="H507" s="10">
        <v>2100410</v>
      </c>
      <c r="I507" s="10"/>
      <c r="J507" s="22"/>
      <c r="K507" s="23"/>
      <c r="L507" s="24"/>
      <c r="M507" s="30" t="s">
        <v>820</v>
      </c>
      <c r="N507" s="26">
        <v>860.77</v>
      </c>
      <c r="O507" s="26"/>
      <c r="P507" s="26"/>
      <c r="Q507" s="26"/>
      <c r="R507" s="26">
        <f t="shared" si="108"/>
        <v>860.77</v>
      </c>
      <c r="S507" s="26"/>
      <c r="T507" s="38"/>
      <c r="V507" s="9" t="s">
        <v>821</v>
      </c>
      <c r="W507" s="9">
        <v>861</v>
      </c>
    </row>
    <row r="508" spans="1:23" ht="18" customHeight="1">
      <c r="A508" s="9"/>
      <c r="B508" s="5">
        <v>1</v>
      </c>
      <c r="C508" s="2"/>
      <c r="D508" s="5">
        <v>0</v>
      </c>
      <c r="E508" s="11">
        <v>2100499</v>
      </c>
      <c r="F508" s="10">
        <v>210</v>
      </c>
      <c r="G508" s="10">
        <v>21004</v>
      </c>
      <c r="H508" s="10">
        <v>2100499</v>
      </c>
      <c r="I508" s="10"/>
      <c r="J508" s="22"/>
      <c r="K508" s="23"/>
      <c r="L508" s="24"/>
      <c r="M508" s="30" t="s">
        <v>822</v>
      </c>
      <c r="N508" s="26"/>
      <c r="O508" s="26"/>
      <c r="P508" s="26"/>
      <c r="Q508" s="26"/>
      <c r="R508" s="26">
        <f t="shared" si="108"/>
        <v>0</v>
      </c>
      <c r="S508" s="26"/>
      <c r="T508" s="38"/>
      <c r="V508" s="9" t="s">
        <v>823</v>
      </c>
      <c r="W508" s="9">
        <v>0</v>
      </c>
    </row>
    <row r="509" spans="1:23" ht="18" customHeight="1">
      <c r="A509" s="9"/>
      <c r="B509" s="5">
        <v>1</v>
      </c>
      <c r="C509" s="2"/>
      <c r="D509" s="5">
        <v>0</v>
      </c>
      <c r="E509" s="11">
        <v>21005</v>
      </c>
      <c r="F509" s="10"/>
      <c r="G509" s="10">
        <v>21005</v>
      </c>
      <c r="H509" s="10"/>
      <c r="I509" s="10"/>
      <c r="J509" s="22"/>
      <c r="K509" s="23"/>
      <c r="L509" s="24"/>
      <c r="M509" s="30" t="s">
        <v>824</v>
      </c>
      <c r="N509" s="26"/>
      <c r="O509" s="26"/>
      <c r="P509" s="26"/>
      <c r="Q509" s="26"/>
      <c r="R509" s="26">
        <f t="shared" si="108"/>
        <v>0</v>
      </c>
      <c r="S509" s="26"/>
      <c r="T509" s="38"/>
      <c r="V509" s="9" t="s">
        <v>825</v>
      </c>
      <c r="W509" s="9">
        <v>0</v>
      </c>
    </row>
    <row r="510" spans="1:23" ht="18" customHeight="1">
      <c r="A510" s="9"/>
      <c r="B510" s="5">
        <v>1</v>
      </c>
      <c r="C510" s="2"/>
      <c r="D510" s="5">
        <v>0</v>
      </c>
      <c r="E510" s="11">
        <v>2100501</v>
      </c>
      <c r="F510" s="10">
        <v>210</v>
      </c>
      <c r="G510" s="10">
        <v>21005</v>
      </c>
      <c r="H510" s="10">
        <v>2100501</v>
      </c>
      <c r="I510" s="10"/>
      <c r="J510" s="22"/>
      <c r="K510" s="23"/>
      <c r="L510" s="24"/>
      <c r="M510" s="30" t="s">
        <v>826</v>
      </c>
      <c r="N510" s="26">
        <v>1329.61</v>
      </c>
      <c r="O510" s="26">
        <v>-221</v>
      </c>
      <c r="P510" s="26"/>
      <c r="Q510" s="26"/>
      <c r="R510" s="26">
        <f t="shared" si="108"/>
        <v>1108.61</v>
      </c>
      <c r="S510" s="26"/>
      <c r="T510" s="38"/>
      <c r="V510" s="9" t="s">
        <v>827</v>
      </c>
      <c r="W510" s="9">
        <v>1329</v>
      </c>
    </row>
    <row r="511" spans="1:23" ht="18" customHeight="1">
      <c r="A511" s="9"/>
      <c r="B511" s="5">
        <v>1</v>
      </c>
      <c r="C511" s="2"/>
      <c r="D511" s="5">
        <v>0</v>
      </c>
      <c r="E511" s="11">
        <v>2100502</v>
      </c>
      <c r="F511" s="10">
        <v>210</v>
      </c>
      <c r="G511" s="10">
        <v>21005</v>
      </c>
      <c r="H511" s="10">
        <v>2100502</v>
      </c>
      <c r="I511" s="10"/>
      <c r="J511" s="22"/>
      <c r="K511" s="23"/>
      <c r="L511" s="24"/>
      <c r="M511" s="30" t="s">
        <v>146</v>
      </c>
      <c r="N511" s="26">
        <v>794.69</v>
      </c>
      <c r="O511" s="26"/>
      <c r="P511" s="26"/>
      <c r="Q511" s="26"/>
      <c r="R511" s="26">
        <f t="shared" si="108"/>
        <v>794.69</v>
      </c>
      <c r="S511" s="26"/>
      <c r="T511" s="38"/>
      <c r="V511" s="9" t="s">
        <v>116</v>
      </c>
      <c r="W511" s="9">
        <v>795</v>
      </c>
    </row>
    <row r="512" spans="1:23" ht="18" customHeight="1">
      <c r="A512" s="9"/>
      <c r="B512" s="5">
        <v>1</v>
      </c>
      <c r="C512" s="2"/>
      <c r="D512" s="5">
        <v>0</v>
      </c>
      <c r="E512" s="11">
        <v>2100503</v>
      </c>
      <c r="F512" s="10">
        <v>210</v>
      </c>
      <c r="G512" s="10">
        <v>21005</v>
      </c>
      <c r="H512" s="10">
        <v>2100503</v>
      </c>
      <c r="I512" s="10"/>
      <c r="J512" s="22"/>
      <c r="K512" s="23"/>
      <c r="L512" s="24"/>
      <c r="M512" s="30" t="s">
        <v>828</v>
      </c>
      <c r="N512" s="26">
        <v>395.38</v>
      </c>
      <c r="O512" s="26">
        <v>-395.38</v>
      </c>
      <c r="P512" s="26"/>
      <c r="Q512" s="26"/>
      <c r="R512" s="26">
        <f t="shared" si="108"/>
        <v>0</v>
      </c>
      <c r="S512" s="26"/>
      <c r="T512" s="38"/>
      <c r="V512" s="9" t="s">
        <v>829</v>
      </c>
      <c r="W512" s="9">
        <v>395</v>
      </c>
    </row>
    <row r="513" spans="1:23" ht="18" customHeight="1">
      <c r="A513" s="5"/>
      <c r="B513" s="5">
        <v>1</v>
      </c>
      <c r="C513" s="2"/>
      <c r="D513" s="5">
        <v>0</v>
      </c>
      <c r="E513" s="11">
        <v>2100504</v>
      </c>
      <c r="F513" s="10">
        <v>210</v>
      </c>
      <c r="G513" s="10">
        <v>21005</v>
      </c>
      <c r="H513" s="10">
        <v>2100504</v>
      </c>
      <c r="I513" s="10"/>
      <c r="J513" s="22"/>
      <c r="K513" s="23"/>
      <c r="L513" s="24"/>
      <c r="M513" s="30" t="s">
        <v>830</v>
      </c>
      <c r="N513" s="26">
        <f aca="true" t="shared" si="109" ref="N513:S513">N514</f>
        <v>39694.01</v>
      </c>
      <c r="O513" s="26">
        <f t="shared" si="109"/>
        <v>-15</v>
      </c>
      <c r="P513" s="26">
        <f t="shared" si="109"/>
        <v>-30000</v>
      </c>
      <c r="Q513" s="26">
        <f t="shared" si="109"/>
        <v>0</v>
      </c>
      <c r="R513" s="26">
        <f t="shared" si="109"/>
        <v>9679.010000000002</v>
      </c>
      <c r="S513" s="26">
        <f t="shared" si="109"/>
        <v>0</v>
      </c>
      <c r="T513" s="38"/>
      <c r="V513" s="9" t="s">
        <v>831</v>
      </c>
      <c r="W513" s="9">
        <v>39694</v>
      </c>
    </row>
    <row r="514" spans="1:23" ht="18" customHeight="1">
      <c r="A514" s="9"/>
      <c r="B514" s="5">
        <v>1</v>
      </c>
      <c r="C514" s="2"/>
      <c r="D514" s="5">
        <v>0</v>
      </c>
      <c r="E514" s="11">
        <v>2100599</v>
      </c>
      <c r="F514" s="10">
        <v>210</v>
      </c>
      <c r="G514" s="10">
        <v>21005</v>
      </c>
      <c r="H514" s="10">
        <v>2100599</v>
      </c>
      <c r="I514" s="10"/>
      <c r="J514" s="22"/>
      <c r="K514" s="23"/>
      <c r="L514" s="24"/>
      <c r="M514" s="30" t="s">
        <v>831</v>
      </c>
      <c r="N514" s="26">
        <v>39694.01</v>
      </c>
      <c r="O514" s="26">
        <v>-15</v>
      </c>
      <c r="P514" s="26">
        <v>-30000</v>
      </c>
      <c r="Q514" s="26"/>
      <c r="R514" s="26">
        <f aca="true" t="shared" si="110" ref="R514:R523">SUM(N514:Q514)</f>
        <v>9679.010000000002</v>
      </c>
      <c r="S514" s="26"/>
      <c r="T514" s="38"/>
      <c r="V514" s="9" t="s">
        <v>832</v>
      </c>
      <c r="W514" s="9">
        <v>39694</v>
      </c>
    </row>
    <row r="515" spans="1:23" ht="18" customHeight="1">
      <c r="A515" s="9"/>
      <c r="B515" s="5">
        <v>1</v>
      </c>
      <c r="C515" s="2"/>
      <c r="D515" s="5">
        <v>0</v>
      </c>
      <c r="E515" s="11">
        <v>21006</v>
      </c>
      <c r="F515" s="10"/>
      <c r="G515" s="10">
        <v>21006</v>
      </c>
      <c r="H515" s="10"/>
      <c r="I515" s="10"/>
      <c r="J515" s="22"/>
      <c r="K515" s="23"/>
      <c r="L515" s="24" t="s">
        <v>31</v>
      </c>
      <c r="M515" s="25" t="s">
        <v>30</v>
      </c>
      <c r="N515" s="26">
        <f>N516+N524+N528+N533+N535+N539+N541+N543+N546</f>
        <v>20402.22</v>
      </c>
      <c r="O515" s="26">
        <f>O516+O524+O528+O533+O535+O539+O541+O543+O546</f>
        <v>-2598.41</v>
      </c>
      <c r="P515" s="26">
        <f>P516+P524+P528+P533+P535+P539+P541+P543+P546</f>
        <v>0</v>
      </c>
      <c r="Q515" s="26">
        <f>Q516+Q524+Q528+Q533+Q535+Q539+Q541+Q543+Q546</f>
        <v>0</v>
      </c>
      <c r="R515" s="26">
        <f>R516+R524+R528+R533+R535+R539+R541+R543+R546</f>
        <v>17803.81</v>
      </c>
      <c r="S515" s="26">
        <v>13406.98</v>
      </c>
      <c r="T515" s="36">
        <f>S515/R515*100-100</f>
        <v>-24.69600607959758</v>
      </c>
      <c r="V515" s="9" t="s">
        <v>833</v>
      </c>
      <c r="W515" s="9">
        <v>20402</v>
      </c>
    </row>
    <row r="516" spans="1:23" ht="18" customHeight="1">
      <c r="A516" s="9"/>
      <c r="B516" s="5">
        <v>1</v>
      </c>
      <c r="C516" s="2"/>
      <c r="D516" s="5">
        <v>0</v>
      </c>
      <c r="E516" s="11">
        <v>2100601</v>
      </c>
      <c r="F516" s="10">
        <v>210</v>
      </c>
      <c r="G516" s="10">
        <v>21006</v>
      </c>
      <c r="H516" s="10">
        <v>2100601</v>
      </c>
      <c r="I516" s="10"/>
      <c r="J516" s="22"/>
      <c r="K516" s="23"/>
      <c r="L516" s="24"/>
      <c r="M516" s="25" t="s">
        <v>834</v>
      </c>
      <c r="N516" s="26">
        <f aca="true" t="shared" si="111" ref="N516:S516">SUM(N517:N523)</f>
        <v>3444.85</v>
      </c>
      <c r="O516" s="26">
        <f t="shared" si="111"/>
        <v>0</v>
      </c>
      <c r="P516" s="26">
        <f t="shared" si="111"/>
        <v>0</v>
      </c>
      <c r="Q516" s="26">
        <f t="shared" si="111"/>
        <v>0</v>
      </c>
      <c r="R516" s="26">
        <f t="shared" si="111"/>
        <v>3444.85</v>
      </c>
      <c r="S516" s="26">
        <f t="shared" si="111"/>
        <v>0</v>
      </c>
      <c r="T516" s="38"/>
      <c r="V516" s="9" t="s">
        <v>835</v>
      </c>
      <c r="W516" s="9">
        <v>3445</v>
      </c>
    </row>
    <row r="517" spans="1:23" ht="18" customHeight="1">
      <c r="A517" s="9"/>
      <c r="B517" s="5">
        <v>1</v>
      </c>
      <c r="C517" s="2"/>
      <c r="D517" s="5">
        <v>0</v>
      </c>
      <c r="E517" s="11">
        <v>21007</v>
      </c>
      <c r="F517" s="10"/>
      <c r="G517" s="10">
        <v>21007</v>
      </c>
      <c r="H517" s="10"/>
      <c r="I517" s="10"/>
      <c r="J517" s="22"/>
      <c r="K517" s="23"/>
      <c r="L517" s="24"/>
      <c r="M517" s="30" t="s">
        <v>131</v>
      </c>
      <c r="N517" s="26">
        <v>2426.11</v>
      </c>
      <c r="O517" s="26"/>
      <c r="P517" s="26"/>
      <c r="Q517" s="26"/>
      <c r="R517" s="26">
        <f t="shared" si="110"/>
        <v>2426.11</v>
      </c>
      <c r="S517" s="26"/>
      <c r="T517" s="38"/>
      <c r="V517" s="9" t="s">
        <v>98</v>
      </c>
      <c r="W517" s="9">
        <v>2426</v>
      </c>
    </row>
    <row r="518" spans="1:23" ht="18" customHeight="1">
      <c r="A518" s="9"/>
      <c r="B518" s="5">
        <v>1</v>
      </c>
      <c r="C518" s="2"/>
      <c r="D518" s="5">
        <v>0</v>
      </c>
      <c r="E518" s="11">
        <v>2100716</v>
      </c>
      <c r="F518" s="10">
        <v>210</v>
      </c>
      <c r="G518" s="10">
        <v>21007</v>
      </c>
      <c r="H518" s="10">
        <v>2100716</v>
      </c>
      <c r="I518" s="10"/>
      <c r="J518" s="22"/>
      <c r="K518" s="23"/>
      <c r="L518" s="24"/>
      <c r="M518" s="30" t="s">
        <v>132</v>
      </c>
      <c r="N518" s="26">
        <v>607.27</v>
      </c>
      <c r="O518" s="26"/>
      <c r="P518" s="26"/>
      <c r="Q518" s="26"/>
      <c r="R518" s="26">
        <f t="shared" si="110"/>
        <v>607.27</v>
      </c>
      <c r="S518" s="26"/>
      <c r="T518" s="38"/>
      <c r="V518" s="9" t="s">
        <v>100</v>
      </c>
      <c r="W518" s="9">
        <v>607</v>
      </c>
    </row>
    <row r="519" spans="1:23" ht="18" customHeight="1">
      <c r="A519" s="9"/>
      <c r="B519" s="5"/>
      <c r="C519" s="2"/>
      <c r="D519" s="5"/>
      <c r="E519" s="11"/>
      <c r="F519" s="10"/>
      <c r="G519" s="10"/>
      <c r="H519" s="10"/>
      <c r="I519" s="10"/>
      <c r="J519" s="22"/>
      <c r="K519" s="23"/>
      <c r="L519" s="24"/>
      <c r="M519" s="30" t="s">
        <v>133</v>
      </c>
      <c r="N519" s="26"/>
      <c r="O519" s="26"/>
      <c r="P519" s="26"/>
      <c r="Q519" s="26"/>
      <c r="R519" s="26">
        <f t="shared" si="110"/>
        <v>0</v>
      </c>
      <c r="S519" s="26"/>
      <c r="T519" s="38"/>
      <c r="V519" s="9" t="s">
        <v>102</v>
      </c>
      <c r="W519" s="9">
        <v>0</v>
      </c>
    </row>
    <row r="520" spans="1:23" ht="18" customHeight="1">
      <c r="A520" s="9"/>
      <c r="B520" s="5">
        <v>1</v>
      </c>
      <c r="C520" s="2"/>
      <c r="D520" s="5">
        <v>0</v>
      </c>
      <c r="E520" s="11">
        <v>2100717</v>
      </c>
      <c r="F520" s="10">
        <v>210</v>
      </c>
      <c r="G520" s="10">
        <v>21007</v>
      </c>
      <c r="H520" s="10">
        <v>2100717</v>
      </c>
      <c r="I520" s="10"/>
      <c r="J520" s="22"/>
      <c r="K520" s="23"/>
      <c r="L520" s="24"/>
      <c r="M520" s="30" t="s">
        <v>836</v>
      </c>
      <c r="N520" s="26">
        <v>160</v>
      </c>
      <c r="O520" s="26"/>
      <c r="P520" s="26"/>
      <c r="Q520" s="26"/>
      <c r="R520" s="26">
        <f t="shared" si="110"/>
        <v>160</v>
      </c>
      <c r="S520" s="26"/>
      <c r="T520" s="38"/>
      <c r="V520" s="9" t="s">
        <v>837</v>
      </c>
      <c r="W520" s="9">
        <v>160</v>
      </c>
    </row>
    <row r="521" spans="1:23" ht="18" customHeight="1">
      <c r="A521" s="9"/>
      <c r="B521" s="5">
        <v>1</v>
      </c>
      <c r="C521" s="2"/>
      <c r="D521" s="5">
        <v>0</v>
      </c>
      <c r="E521" s="11">
        <v>21010</v>
      </c>
      <c r="F521" s="10"/>
      <c r="G521" s="10">
        <v>21010</v>
      </c>
      <c r="H521" s="10"/>
      <c r="I521" s="10"/>
      <c r="J521" s="22"/>
      <c r="K521" s="23"/>
      <c r="L521" s="24"/>
      <c r="M521" s="30" t="s">
        <v>838</v>
      </c>
      <c r="N521" s="26"/>
      <c r="O521" s="26"/>
      <c r="P521" s="26"/>
      <c r="Q521" s="26"/>
      <c r="R521" s="26">
        <f t="shared" si="110"/>
        <v>0</v>
      </c>
      <c r="S521" s="26"/>
      <c r="T521" s="38"/>
      <c r="V521" s="9" t="s">
        <v>839</v>
      </c>
      <c r="W521" s="9">
        <v>0</v>
      </c>
    </row>
    <row r="522" spans="1:23" ht="18" customHeight="1">
      <c r="A522" s="9"/>
      <c r="B522" s="5">
        <v>1</v>
      </c>
      <c r="C522" s="2"/>
      <c r="D522" s="5">
        <v>0</v>
      </c>
      <c r="E522" s="11">
        <v>2101001</v>
      </c>
      <c r="F522" s="10">
        <v>210</v>
      </c>
      <c r="G522" s="10">
        <v>21010</v>
      </c>
      <c r="H522" s="10">
        <v>2101001</v>
      </c>
      <c r="I522" s="10"/>
      <c r="J522" s="22"/>
      <c r="K522" s="23"/>
      <c r="L522" s="24"/>
      <c r="M522" s="30" t="s">
        <v>840</v>
      </c>
      <c r="N522" s="26"/>
      <c r="O522" s="26"/>
      <c r="P522" s="26"/>
      <c r="Q522" s="26"/>
      <c r="R522" s="26">
        <f t="shared" si="110"/>
        <v>0</v>
      </c>
      <c r="S522" s="26"/>
      <c r="T522" s="38"/>
      <c r="V522" s="9" t="s">
        <v>841</v>
      </c>
      <c r="W522" s="9">
        <v>0</v>
      </c>
    </row>
    <row r="523" spans="1:23" ht="18" customHeight="1">
      <c r="A523" s="9"/>
      <c r="B523" s="5">
        <v>1</v>
      </c>
      <c r="C523" s="2"/>
      <c r="D523" s="5">
        <v>0</v>
      </c>
      <c r="E523" s="11">
        <v>2101002</v>
      </c>
      <c r="F523" s="10">
        <v>210</v>
      </c>
      <c r="G523" s="10">
        <v>21010</v>
      </c>
      <c r="H523" s="10">
        <v>2101002</v>
      </c>
      <c r="I523" s="10"/>
      <c r="J523" s="22"/>
      <c r="K523" s="23"/>
      <c r="L523" s="24"/>
      <c r="M523" s="30" t="s">
        <v>842</v>
      </c>
      <c r="N523" s="26">
        <v>251.47</v>
      </c>
      <c r="O523" s="26"/>
      <c r="P523" s="26"/>
      <c r="Q523" s="26"/>
      <c r="R523" s="26">
        <f t="shared" si="110"/>
        <v>251.47</v>
      </c>
      <c r="S523" s="26"/>
      <c r="T523" s="38"/>
      <c r="V523" s="9" t="s">
        <v>843</v>
      </c>
      <c r="W523" s="9">
        <v>252</v>
      </c>
    </row>
    <row r="524" spans="1:23" ht="18" customHeight="1">
      <c r="A524" s="9"/>
      <c r="B524" s="5">
        <v>1</v>
      </c>
      <c r="C524" s="2"/>
      <c r="D524" s="5">
        <v>0</v>
      </c>
      <c r="E524" s="11">
        <v>2101012</v>
      </c>
      <c r="F524" s="10">
        <v>210</v>
      </c>
      <c r="G524" s="10">
        <v>21010</v>
      </c>
      <c r="H524" s="10">
        <v>2101012</v>
      </c>
      <c r="I524" s="10"/>
      <c r="J524" s="22"/>
      <c r="K524" s="23"/>
      <c r="L524" s="24"/>
      <c r="M524" s="30" t="s">
        <v>844</v>
      </c>
      <c r="N524" s="26">
        <f aca="true" t="shared" si="112" ref="N524:S524">SUM(N525:N527)</f>
        <v>15</v>
      </c>
      <c r="O524" s="26">
        <f t="shared" si="112"/>
        <v>-15</v>
      </c>
      <c r="P524" s="26">
        <f t="shared" si="112"/>
        <v>0</v>
      </c>
      <c r="Q524" s="26">
        <f t="shared" si="112"/>
        <v>0</v>
      </c>
      <c r="R524" s="26">
        <f t="shared" si="112"/>
        <v>0</v>
      </c>
      <c r="S524" s="26">
        <f t="shared" si="112"/>
        <v>0</v>
      </c>
      <c r="T524" s="38"/>
      <c r="V524" s="9" t="s">
        <v>845</v>
      </c>
      <c r="W524" s="9">
        <v>15</v>
      </c>
    </row>
    <row r="525" spans="1:23" ht="18" customHeight="1">
      <c r="A525" s="9"/>
      <c r="B525" s="5">
        <v>1</v>
      </c>
      <c r="C525" s="2"/>
      <c r="D525" s="5">
        <v>0</v>
      </c>
      <c r="E525" s="11">
        <v>2101014</v>
      </c>
      <c r="F525" s="10">
        <v>210</v>
      </c>
      <c r="G525" s="10">
        <v>21010</v>
      </c>
      <c r="H525" s="10">
        <v>2101014</v>
      </c>
      <c r="I525" s="10"/>
      <c r="J525" s="22"/>
      <c r="K525" s="23"/>
      <c r="L525" s="24"/>
      <c r="M525" s="30" t="s">
        <v>846</v>
      </c>
      <c r="N525" s="26"/>
      <c r="O525" s="26"/>
      <c r="P525" s="26"/>
      <c r="Q525" s="26"/>
      <c r="R525" s="26">
        <f>SUM(N525:Q525)</f>
        <v>0</v>
      </c>
      <c r="S525" s="26"/>
      <c r="T525" s="38"/>
      <c r="V525" s="9" t="s">
        <v>847</v>
      </c>
      <c r="W525" s="9">
        <v>0</v>
      </c>
    </row>
    <row r="526" spans="1:23" ht="18" customHeight="1">
      <c r="A526" s="9"/>
      <c r="B526" s="5">
        <v>1</v>
      </c>
      <c r="C526" s="2"/>
      <c r="D526" s="5">
        <v>0</v>
      </c>
      <c r="E526" s="11">
        <v>2101015</v>
      </c>
      <c r="F526" s="10">
        <v>210</v>
      </c>
      <c r="G526" s="10">
        <v>21010</v>
      </c>
      <c r="H526" s="10">
        <v>2101015</v>
      </c>
      <c r="I526" s="10"/>
      <c r="J526" s="22"/>
      <c r="K526" s="23"/>
      <c r="L526" s="24"/>
      <c r="M526" s="30" t="s">
        <v>848</v>
      </c>
      <c r="N526" s="26"/>
      <c r="O526" s="26"/>
      <c r="P526" s="26"/>
      <c r="Q526" s="26"/>
      <c r="R526" s="26">
        <f>SUM(N526:Q526)</f>
        <v>0</v>
      </c>
      <c r="S526" s="26"/>
      <c r="T526" s="38"/>
      <c r="V526" s="9" t="s">
        <v>849</v>
      </c>
      <c r="W526" s="9">
        <v>0</v>
      </c>
    </row>
    <row r="527" spans="1:23" ht="18" customHeight="1">
      <c r="A527" s="9"/>
      <c r="B527" s="5"/>
      <c r="C527" s="2"/>
      <c r="D527" s="5"/>
      <c r="E527" s="11"/>
      <c r="F527" s="10"/>
      <c r="G527" s="10"/>
      <c r="H527" s="10"/>
      <c r="I527" s="10"/>
      <c r="J527" s="22"/>
      <c r="K527" s="23"/>
      <c r="L527" s="24"/>
      <c r="M527" s="39" t="s">
        <v>850</v>
      </c>
      <c r="N527" s="26">
        <v>15</v>
      </c>
      <c r="O527" s="26">
        <v>-15</v>
      </c>
      <c r="P527" s="26"/>
      <c r="Q527" s="26"/>
      <c r="R527" s="26">
        <f>SUM(N527:Q527)</f>
        <v>0</v>
      </c>
      <c r="S527" s="26"/>
      <c r="T527" s="38"/>
      <c r="V527" s="9" t="s">
        <v>851</v>
      </c>
      <c r="W527" s="9">
        <v>15</v>
      </c>
    </row>
    <row r="528" spans="1:23" ht="18" customHeight="1">
      <c r="A528" s="9"/>
      <c r="B528" s="5">
        <v>1</v>
      </c>
      <c r="C528" s="2"/>
      <c r="D528" s="5">
        <v>0</v>
      </c>
      <c r="E528" s="11">
        <v>2101016</v>
      </c>
      <c r="F528" s="10">
        <v>210</v>
      </c>
      <c r="G528" s="10">
        <v>21010</v>
      </c>
      <c r="H528" s="10">
        <v>2101016</v>
      </c>
      <c r="I528" s="10"/>
      <c r="J528" s="22"/>
      <c r="K528" s="23"/>
      <c r="L528" s="24"/>
      <c r="M528" s="30" t="s">
        <v>852</v>
      </c>
      <c r="N528" s="26">
        <f aca="true" t="shared" si="113" ref="N528:S528">SUM(N529:N532)</f>
        <v>11031.69</v>
      </c>
      <c r="O528" s="26">
        <f t="shared" si="113"/>
        <v>0</v>
      </c>
      <c r="P528" s="26">
        <f t="shared" si="113"/>
        <v>0</v>
      </c>
      <c r="Q528" s="26">
        <f t="shared" si="113"/>
        <v>0</v>
      </c>
      <c r="R528" s="26">
        <f t="shared" si="113"/>
        <v>11031.69</v>
      </c>
      <c r="S528" s="26">
        <f t="shared" si="113"/>
        <v>0</v>
      </c>
      <c r="T528" s="38"/>
      <c r="V528" s="9" t="s">
        <v>853</v>
      </c>
      <c r="W528" s="9">
        <v>11031</v>
      </c>
    </row>
    <row r="529" spans="1:23" ht="18" customHeight="1">
      <c r="A529" s="9"/>
      <c r="B529" s="5">
        <v>1</v>
      </c>
      <c r="C529" s="2"/>
      <c r="D529" s="5">
        <v>0</v>
      </c>
      <c r="E529" s="11">
        <v>2101050</v>
      </c>
      <c r="F529" s="10">
        <v>210</v>
      </c>
      <c r="G529" s="10">
        <v>21010</v>
      </c>
      <c r="H529" s="10">
        <v>2101050</v>
      </c>
      <c r="I529" s="10"/>
      <c r="J529" s="22"/>
      <c r="K529" s="23"/>
      <c r="L529" s="24"/>
      <c r="M529" s="30" t="s">
        <v>854</v>
      </c>
      <c r="N529" s="26"/>
      <c r="O529" s="26"/>
      <c r="P529" s="26"/>
      <c r="Q529" s="26"/>
      <c r="R529" s="26">
        <f>SUM(N529:Q529)</f>
        <v>0</v>
      </c>
      <c r="S529" s="26"/>
      <c r="T529" s="38"/>
      <c r="V529" s="9" t="s">
        <v>855</v>
      </c>
      <c r="W529" s="9">
        <v>0</v>
      </c>
    </row>
    <row r="530" spans="1:23" ht="18" customHeight="1">
      <c r="A530" s="9"/>
      <c r="B530" s="5">
        <v>1</v>
      </c>
      <c r="C530" s="2"/>
      <c r="D530" s="5">
        <v>0</v>
      </c>
      <c r="E530" s="11">
        <v>2101099</v>
      </c>
      <c r="F530" s="10">
        <v>210</v>
      </c>
      <c r="G530" s="10">
        <v>21010</v>
      </c>
      <c r="H530" s="10">
        <v>2101099</v>
      </c>
      <c r="I530" s="10"/>
      <c r="J530" s="22"/>
      <c r="K530" s="23"/>
      <c r="L530" s="41"/>
      <c r="M530" s="30" t="s">
        <v>856</v>
      </c>
      <c r="N530" s="26">
        <v>37.01</v>
      </c>
      <c r="O530" s="26"/>
      <c r="P530" s="26"/>
      <c r="Q530" s="26"/>
      <c r="R530" s="26">
        <f>SUM(N530:Q530)</f>
        <v>37.01</v>
      </c>
      <c r="S530" s="26"/>
      <c r="T530" s="38"/>
      <c r="V530" s="9" t="s">
        <v>857</v>
      </c>
      <c r="W530" s="9">
        <v>37</v>
      </c>
    </row>
    <row r="531" spans="1:23" ht="18" customHeight="1">
      <c r="A531" s="9"/>
      <c r="B531" s="5"/>
      <c r="C531" s="2"/>
      <c r="D531" s="5"/>
      <c r="E531" s="11"/>
      <c r="F531" s="10"/>
      <c r="G531" s="10"/>
      <c r="H531" s="10"/>
      <c r="I531" s="10"/>
      <c r="J531" s="22"/>
      <c r="K531" s="42"/>
      <c r="L531" s="24"/>
      <c r="M531" s="45" t="s">
        <v>858</v>
      </c>
      <c r="N531" s="26">
        <v>1343.48</v>
      </c>
      <c r="O531" s="26"/>
      <c r="P531" s="26"/>
      <c r="Q531" s="26"/>
      <c r="R531" s="26">
        <f>SUM(N531:Q531)</f>
        <v>1343.48</v>
      </c>
      <c r="S531" s="26"/>
      <c r="T531" s="38"/>
      <c r="V531" s="9" t="s">
        <v>859</v>
      </c>
      <c r="W531" s="9">
        <v>1343</v>
      </c>
    </row>
    <row r="532" spans="1:23" ht="18" customHeight="1">
      <c r="A532" s="9"/>
      <c r="B532" s="5">
        <v>1</v>
      </c>
      <c r="C532" s="2"/>
      <c r="D532" s="5">
        <v>0</v>
      </c>
      <c r="E532" s="11">
        <v>21099</v>
      </c>
      <c r="F532" s="10"/>
      <c r="G532" s="10">
        <v>21099</v>
      </c>
      <c r="H532" s="10"/>
      <c r="I532" s="10"/>
      <c r="J532" s="22"/>
      <c r="K532" s="42"/>
      <c r="L532" s="24"/>
      <c r="M532" s="43" t="s">
        <v>860</v>
      </c>
      <c r="N532" s="26">
        <v>9651.2</v>
      </c>
      <c r="O532" s="26"/>
      <c r="P532" s="26"/>
      <c r="Q532" s="26"/>
      <c r="R532" s="26">
        <f>SUM(N532:Q532)</f>
        <v>9651.2</v>
      </c>
      <c r="S532" s="26"/>
      <c r="T532" s="38"/>
      <c r="V532" s="9" t="s">
        <v>861</v>
      </c>
      <c r="W532" s="9">
        <v>9651</v>
      </c>
    </row>
    <row r="533" spans="1:23" ht="18" customHeight="1">
      <c r="A533" s="9"/>
      <c r="B533" s="5">
        <v>1</v>
      </c>
      <c r="C533" s="2"/>
      <c r="D533" s="5">
        <v>0</v>
      </c>
      <c r="E533" s="11">
        <v>2109901</v>
      </c>
      <c r="F533" s="10">
        <v>210</v>
      </c>
      <c r="G533" s="10">
        <v>21099</v>
      </c>
      <c r="H533" s="10">
        <v>2109901</v>
      </c>
      <c r="I533" s="10"/>
      <c r="J533" s="22"/>
      <c r="K533" s="23"/>
      <c r="L533" s="46"/>
      <c r="M533" s="39" t="s">
        <v>862</v>
      </c>
      <c r="N533" s="26">
        <f aca="true" t="shared" si="114" ref="N533:S533">N534</f>
        <v>3020.73</v>
      </c>
      <c r="O533" s="26">
        <f t="shared" si="114"/>
        <v>-1968.41</v>
      </c>
      <c r="P533" s="26">
        <f t="shared" si="114"/>
        <v>0</v>
      </c>
      <c r="Q533" s="26">
        <f t="shared" si="114"/>
        <v>0</v>
      </c>
      <c r="R533" s="26">
        <f t="shared" si="114"/>
        <v>1052.32</v>
      </c>
      <c r="S533" s="26">
        <f t="shared" si="114"/>
        <v>0</v>
      </c>
      <c r="T533" s="38"/>
      <c r="V533" s="9" t="s">
        <v>863</v>
      </c>
      <c r="W533" s="9">
        <v>3021</v>
      </c>
    </row>
    <row r="534" spans="1:23" ht="18" customHeight="1">
      <c r="A534" s="9"/>
      <c r="B534" s="5">
        <v>1</v>
      </c>
      <c r="C534" s="2"/>
      <c r="D534" s="5">
        <v>0</v>
      </c>
      <c r="E534" s="11">
        <v>211</v>
      </c>
      <c r="F534" s="10">
        <v>211</v>
      </c>
      <c r="G534" s="10"/>
      <c r="H534" s="10"/>
      <c r="I534" s="10"/>
      <c r="J534" s="22"/>
      <c r="K534" s="23"/>
      <c r="L534" s="24"/>
      <c r="M534" s="39" t="s">
        <v>864</v>
      </c>
      <c r="N534" s="26">
        <v>3020.73</v>
      </c>
      <c r="O534" s="26">
        <v>-1968.41</v>
      </c>
      <c r="P534" s="26"/>
      <c r="Q534" s="26"/>
      <c r="R534" s="26">
        <f>SUM(N534:Q534)</f>
        <v>1052.32</v>
      </c>
      <c r="S534" s="26"/>
      <c r="T534" s="38"/>
      <c r="V534" s="9" t="s">
        <v>865</v>
      </c>
      <c r="W534" s="9">
        <v>3021</v>
      </c>
    </row>
    <row r="535" spans="1:23" ht="18" customHeight="1">
      <c r="A535" s="9"/>
      <c r="B535" s="5">
        <v>1</v>
      </c>
      <c r="C535" s="2"/>
      <c r="D535" s="5">
        <v>0</v>
      </c>
      <c r="E535" s="11">
        <v>21101</v>
      </c>
      <c r="F535" s="10"/>
      <c r="G535" s="10">
        <v>21101</v>
      </c>
      <c r="H535" s="10"/>
      <c r="I535" s="10"/>
      <c r="J535" s="22"/>
      <c r="K535" s="23"/>
      <c r="L535" s="24"/>
      <c r="M535" s="30" t="s">
        <v>866</v>
      </c>
      <c r="N535" s="26">
        <f aca="true" t="shared" si="115" ref="N535:S535">SUM(N536:N538)</f>
        <v>1586.69</v>
      </c>
      <c r="O535" s="26">
        <f t="shared" si="115"/>
        <v>0</v>
      </c>
      <c r="P535" s="26">
        <f t="shared" si="115"/>
        <v>0</v>
      </c>
      <c r="Q535" s="26">
        <f t="shared" si="115"/>
        <v>0</v>
      </c>
      <c r="R535" s="26">
        <f t="shared" si="115"/>
        <v>1586.69</v>
      </c>
      <c r="S535" s="26">
        <f t="shared" si="115"/>
        <v>0</v>
      </c>
      <c r="T535" s="38"/>
      <c r="V535" s="9" t="s">
        <v>867</v>
      </c>
      <c r="W535" s="9">
        <v>1587</v>
      </c>
    </row>
    <row r="536" spans="1:23" ht="18" customHeight="1">
      <c r="A536" s="9"/>
      <c r="B536" s="5">
        <v>1</v>
      </c>
      <c r="C536" s="2"/>
      <c r="D536" s="5">
        <v>0</v>
      </c>
      <c r="E536" s="11">
        <v>2110101</v>
      </c>
      <c r="F536" s="10">
        <v>211</v>
      </c>
      <c r="G536" s="10">
        <v>21101</v>
      </c>
      <c r="H536" s="10">
        <v>2110101</v>
      </c>
      <c r="I536" s="10"/>
      <c r="J536" s="22"/>
      <c r="K536" s="23"/>
      <c r="L536" s="24"/>
      <c r="M536" s="30" t="s">
        <v>868</v>
      </c>
      <c r="N536" s="26">
        <v>1501.64</v>
      </c>
      <c r="O536" s="26"/>
      <c r="P536" s="26"/>
      <c r="Q536" s="26"/>
      <c r="R536" s="26">
        <f>SUM(N536:Q536)</f>
        <v>1501.64</v>
      </c>
      <c r="S536" s="26"/>
      <c r="T536" s="38"/>
      <c r="V536" s="9" t="s">
        <v>869</v>
      </c>
      <c r="W536" s="9">
        <v>1502</v>
      </c>
    </row>
    <row r="537" spans="1:23" ht="18" customHeight="1">
      <c r="A537" s="9"/>
      <c r="B537" s="5"/>
      <c r="C537" s="2"/>
      <c r="D537" s="5"/>
      <c r="E537" s="11"/>
      <c r="F537" s="10"/>
      <c r="G537" s="10"/>
      <c r="H537" s="10"/>
      <c r="I537" s="10"/>
      <c r="J537" s="22"/>
      <c r="K537" s="23"/>
      <c r="L537" s="24"/>
      <c r="M537" s="30" t="s">
        <v>870</v>
      </c>
      <c r="N537" s="26">
        <v>85.05</v>
      </c>
      <c r="O537" s="26"/>
      <c r="P537" s="26"/>
      <c r="Q537" s="26"/>
      <c r="R537" s="26">
        <f>SUM(N537:Q537)</f>
        <v>85.05</v>
      </c>
      <c r="S537" s="26"/>
      <c r="T537" s="38"/>
      <c r="V537" s="9" t="s">
        <v>871</v>
      </c>
      <c r="W537" s="9">
        <v>85</v>
      </c>
    </row>
    <row r="538" spans="1:23" ht="18" customHeight="1">
      <c r="A538" s="9"/>
      <c r="B538" s="5">
        <v>1</v>
      </c>
      <c r="C538" s="2"/>
      <c r="D538" s="5">
        <v>0</v>
      </c>
      <c r="E538" s="11">
        <v>2110102</v>
      </c>
      <c r="F538" s="10">
        <v>211</v>
      </c>
      <c r="G538" s="10">
        <v>21101</v>
      </c>
      <c r="H538" s="10">
        <v>2110102</v>
      </c>
      <c r="I538" s="10"/>
      <c r="J538" s="22"/>
      <c r="K538" s="23"/>
      <c r="L538" s="24"/>
      <c r="M538" s="30" t="s">
        <v>872</v>
      </c>
      <c r="N538" s="26"/>
      <c r="O538" s="26"/>
      <c r="P538" s="26"/>
      <c r="Q538" s="26"/>
      <c r="R538" s="26">
        <f>SUM(N538:Q538)</f>
        <v>0</v>
      </c>
      <c r="S538" s="26"/>
      <c r="T538" s="38"/>
      <c r="V538" s="9" t="s">
        <v>873</v>
      </c>
      <c r="W538" s="9">
        <v>0</v>
      </c>
    </row>
    <row r="539" spans="1:23" ht="18" customHeight="1">
      <c r="A539" s="9"/>
      <c r="B539" s="5"/>
      <c r="C539" s="2"/>
      <c r="D539" s="5"/>
      <c r="E539" s="11"/>
      <c r="F539" s="10"/>
      <c r="G539" s="10"/>
      <c r="H539" s="10"/>
      <c r="I539" s="10"/>
      <c r="J539" s="22"/>
      <c r="K539" s="23"/>
      <c r="L539" s="24"/>
      <c r="M539" s="30" t="s">
        <v>874</v>
      </c>
      <c r="N539" s="26">
        <f aca="true" t="shared" si="116" ref="N539:S539">N540</f>
        <v>25</v>
      </c>
      <c r="O539" s="26">
        <f t="shared" si="116"/>
        <v>0</v>
      </c>
      <c r="P539" s="26">
        <f t="shared" si="116"/>
        <v>0</v>
      </c>
      <c r="Q539" s="26">
        <f t="shared" si="116"/>
        <v>0</v>
      </c>
      <c r="R539" s="26">
        <f t="shared" si="116"/>
        <v>25</v>
      </c>
      <c r="S539" s="26">
        <f t="shared" si="116"/>
        <v>0</v>
      </c>
      <c r="T539" s="38"/>
      <c r="V539" s="9" t="s">
        <v>875</v>
      </c>
      <c r="W539" s="9">
        <v>25</v>
      </c>
    </row>
    <row r="540" spans="1:23" ht="18" customHeight="1">
      <c r="A540" s="9"/>
      <c r="B540" s="5"/>
      <c r="C540" s="2"/>
      <c r="D540" s="5"/>
      <c r="E540" s="11"/>
      <c r="F540" s="10"/>
      <c r="G540" s="10"/>
      <c r="H540" s="10"/>
      <c r="I540" s="10"/>
      <c r="J540" s="22"/>
      <c r="K540" s="23"/>
      <c r="L540" s="24"/>
      <c r="M540" s="30" t="s">
        <v>876</v>
      </c>
      <c r="N540" s="26">
        <v>25</v>
      </c>
      <c r="O540" s="26"/>
      <c r="P540" s="26"/>
      <c r="Q540" s="26"/>
      <c r="R540" s="26">
        <f aca="true" t="shared" si="117" ref="R540:R545">SUM(N540:Q540)</f>
        <v>25</v>
      </c>
      <c r="S540" s="26"/>
      <c r="T540" s="38"/>
      <c r="V540" s="9" t="s">
        <v>877</v>
      </c>
      <c r="W540" s="9">
        <v>25</v>
      </c>
    </row>
    <row r="541" spans="1:23" ht="18" customHeight="1">
      <c r="A541" s="9"/>
      <c r="B541" s="5"/>
      <c r="C541" s="2"/>
      <c r="D541" s="5"/>
      <c r="E541" s="11"/>
      <c r="F541" s="10"/>
      <c r="G541" s="10"/>
      <c r="H541" s="10"/>
      <c r="I541" s="10"/>
      <c r="J541" s="22"/>
      <c r="K541" s="23"/>
      <c r="L541" s="24"/>
      <c r="M541" s="30" t="s">
        <v>878</v>
      </c>
      <c r="N541" s="26">
        <f aca="true" t="shared" si="118" ref="N541:S541">N542</f>
        <v>600</v>
      </c>
      <c r="O541" s="26">
        <f t="shared" si="118"/>
        <v>-600</v>
      </c>
      <c r="P541" s="26">
        <f t="shared" si="118"/>
        <v>0</v>
      </c>
      <c r="Q541" s="26">
        <f t="shared" si="118"/>
        <v>0</v>
      </c>
      <c r="R541" s="26">
        <f t="shared" si="118"/>
        <v>0</v>
      </c>
      <c r="S541" s="26">
        <f t="shared" si="118"/>
        <v>0</v>
      </c>
      <c r="T541" s="38"/>
      <c r="V541" s="9" t="s">
        <v>879</v>
      </c>
      <c r="W541" s="9">
        <v>600</v>
      </c>
    </row>
    <row r="542" spans="1:23" ht="18" customHeight="1">
      <c r="A542" s="9"/>
      <c r="B542" s="5"/>
      <c r="C542" s="2"/>
      <c r="D542" s="5"/>
      <c r="E542" s="11"/>
      <c r="F542" s="10"/>
      <c r="G542" s="10"/>
      <c r="H542" s="10"/>
      <c r="I542" s="10"/>
      <c r="J542" s="22"/>
      <c r="K542" s="23"/>
      <c r="L542" s="24"/>
      <c r="M542" s="30" t="s">
        <v>880</v>
      </c>
      <c r="N542" s="26">
        <v>600</v>
      </c>
      <c r="O542" s="26">
        <v>-600</v>
      </c>
      <c r="P542" s="26"/>
      <c r="Q542" s="26"/>
      <c r="R542" s="26">
        <f t="shared" si="117"/>
        <v>0</v>
      </c>
      <c r="S542" s="26"/>
      <c r="T542" s="38"/>
      <c r="V542" s="9" t="s">
        <v>881</v>
      </c>
      <c r="W542" s="9">
        <v>600</v>
      </c>
    </row>
    <row r="543" spans="1:23" ht="18" customHeight="1">
      <c r="A543" s="9"/>
      <c r="B543" s="5"/>
      <c r="C543" s="2"/>
      <c r="D543" s="5"/>
      <c r="E543" s="11"/>
      <c r="F543" s="10"/>
      <c r="G543" s="10"/>
      <c r="H543" s="10"/>
      <c r="I543" s="10"/>
      <c r="J543" s="22"/>
      <c r="K543" s="23"/>
      <c r="L543" s="24"/>
      <c r="M543" s="30" t="s">
        <v>882</v>
      </c>
      <c r="N543" s="26">
        <f aca="true" t="shared" si="119" ref="N543:S543">SUM(N544:N545)</f>
        <v>288.54</v>
      </c>
      <c r="O543" s="26">
        <f t="shared" si="119"/>
        <v>0</v>
      </c>
      <c r="P543" s="26">
        <f t="shared" si="119"/>
        <v>0</v>
      </c>
      <c r="Q543" s="26">
        <f t="shared" si="119"/>
        <v>0</v>
      </c>
      <c r="R543" s="26">
        <f t="shared" si="119"/>
        <v>288.54</v>
      </c>
      <c r="S543" s="26">
        <f t="shared" si="119"/>
        <v>0</v>
      </c>
      <c r="T543" s="38"/>
      <c r="V543" s="9" t="s">
        <v>883</v>
      </c>
      <c r="W543" s="9">
        <v>288</v>
      </c>
    </row>
    <row r="544" spans="1:23" ht="18" customHeight="1">
      <c r="A544" s="9"/>
      <c r="B544" s="5"/>
      <c r="C544" s="2"/>
      <c r="D544" s="5"/>
      <c r="E544" s="11"/>
      <c r="F544" s="10"/>
      <c r="G544" s="10"/>
      <c r="H544" s="10"/>
      <c r="I544" s="10"/>
      <c r="J544" s="22"/>
      <c r="K544" s="23"/>
      <c r="L544" s="24"/>
      <c r="M544" s="30" t="s">
        <v>131</v>
      </c>
      <c r="N544" s="26">
        <v>243.81</v>
      </c>
      <c r="O544" s="26"/>
      <c r="P544" s="26"/>
      <c r="Q544" s="26"/>
      <c r="R544" s="26">
        <f t="shared" si="117"/>
        <v>243.81</v>
      </c>
      <c r="S544" s="26"/>
      <c r="T544" s="38"/>
      <c r="V544" s="9" t="s">
        <v>98</v>
      </c>
      <c r="W544" s="9">
        <v>244</v>
      </c>
    </row>
    <row r="545" spans="1:23" ht="18" customHeight="1">
      <c r="A545" s="9"/>
      <c r="B545" s="5"/>
      <c r="C545" s="2"/>
      <c r="D545" s="5"/>
      <c r="E545" s="11"/>
      <c r="F545" s="10"/>
      <c r="G545" s="10"/>
      <c r="H545" s="10"/>
      <c r="I545" s="10"/>
      <c r="J545" s="22"/>
      <c r="K545" s="23"/>
      <c r="L545" s="24"/>
      <c r="M545" s="30" t="s">
        <v>132</v>
      </c>
      <c r="N545" s="26">
        <v>44.73</v>
      </c>
      <c r="O545" s="26"/>
      <c r="P545" s="26"/>
      <c r="Q545" s="26"/>
      <c r="R545" s="26">
        <f t="shared" si="117"/>
        <v>44.73</v>
      </c>
      <c r="S545" s="26"/>
      <c r="T545" s="38"/>
      <c r="V545" s="9" t="s">
        <v>100</v>
      </c>
      <c r="W545" s="9">
        <v>44</v>
      </c>
    </row>
    <row r="546" spans="1:23" ht="18" customHeight="1">
      <c r="A546" s="9"/>
      <c r="B546" s="5">
        <v>1</v>
      </c>
      <c r="C546" s="2"/>
      <c r="D546" s="5">
        <v>0</v>
      </c>
      <c r="E546" s="11">
        <v>2110104</v>
      </c>
      <c r="F546" s="10">
        <v>211</v>
      </c>
      <c r="G546" s="10">
        <v>21101</v>
      </c>
      <c r="H546" s="10">
        <v>2110104</v>
      </c>
      <c r="I546" s="10"/>
      <c r="J546" s="22"/>
      <c r="K546" s="23"/>
      <c r="L546" s="24"/>
      <c r="M546" s="30" t="s">
        <v>884</v>
      </c>
      <c r="N546" s="26">
        <f aca="true" t="shared" si="120" ref="N546:S546">N547</f>
        <v>389.72</v>
      </c>
      <c r="O546" s="26">
        <f t="shared" si="120"/>
        <v>-15</v>
      </c>
      <c r="P546" s="26">
        <f t="shared" si="120"/>
        <v>0</v>
      </c>
      <c r="Q546" s="26">
        <f t="shared" si="120"/>
        <v>0</v>
      </c>
      <c r="R546" s="26">
        <f t="shared" si="120"/>
        <v>374.72</v>
      </c>
      <c r="S546" s="26">
        <f t="shared" si="120"/>
        <v>0</v>
      </c>
      <c r="T546" s="38"/>
      <c r="V546" s="9" t="s">
        <v>885</v>
      </c>
      <c r="W546" s="9">
        <v>390</v>
      </c>
    </row>
    <row r="547" spans="1:23" ht="18" customHeight="1">
      <c r="A547" s="9"/>
      <c r="B547" s="5">
        <v>1</v>
      </c>
      <c r="C547" s="2"/>
      <c r="D547" s="5">
        <v>0</v>
      </c>
      <c r="E547" s="11">
        <v>2110105</v>
      </c>
      <c r="F547" s="10">
        <v>211</v>
      </c>
      <c r="G547" s="10">
        <v>21101</v>
      </c>
      <c r="H547" s="10">
        <v>2110105</v>
      </c>
      <c r="I547" s="10"/>
      <c r="J547" s="22"/>
      <c r="K547" s="23"/>
      <c r="L547" s="24"/>
      <c r="M547" s="30" t="s">
        <v>886</v>
      </c>
      <c r="N547" s="26">
        <v>389.72</v>
      </c>
      <c r="O547" s="26">
        <v>-15</v>
      </c>
      <c r="P547" s="26"/>
      <c r="Q547" s="26"/>
      <c r="R547" s="26">
        <f aca="true" t="shared" si="121" ref="R547:R559">SUM(N547:Q547)</f>
        <v>374.72</v>
      </c>
      <c r="S547" s="26"/>
      <c r="T547" s="38"/>
      <c r="V547" s="9" t="s">
        <v>887</v>
      </c>
      <c r="W547" s="9">
        <v>390</v>
      </c>
    </row>
    <row r="548" spans="1:23" ht="18" customHeight="1">
      <c r="A548" s="9"/>
      <c r="B548" s="5">
        <v>1</v>
      </c>
      <c r="C548" s="2"/>
      <c r="D548" s="5">
        <v>0</v>
      </c>
      <c r="E548" s="11">
        <v>2110106</v>
      </c>
      <c r="F548" s="10">
        <v>211</v>
      </c>
      <c r="G548" s="10">
        <v>21101</v>
      </c>
      <c r="H548" s="10">
        <v>2110106</v>
      </c>
      <c r="I548" s="10"/>
      <c r="J548" s="22"/>
      <c r="K548" s="23"/>
      <c r="L548" s="24" t="s">
        <v>33</v>
      </c>
      <c r="M548" s="25" t="s">
        <v>32</v>
      </c>
      <c r="N548" s="26">
        <f>N549+N560+N562+N565+N567+N569</f>
        <v>588490.01</v>
      </c>
      <c r="O548" s="26">
        <f>O549+O560+O562+O565+O567+O569</f>
        <v>0</v>
      </c>
      <c r="P548" s="26">
        <f>P549+P560+P562+P565+P567+P569</f>
        <v>-332000</v>
      </c>
      <c r="Q548" s="26">
        <f>Q549+Q560+Q562+Q565+Q567+Q569</f>
        <v>0</v>
      </c>
      <c r="R548" s="26">
        <f>R549+R560+R562+R565+R567+R569</f>
        <v>256490.01</v>
      </c>
      <c r="S548" s="26">
        <f>575064.5-3800</f>
        <v>571264.5</v>
      </c>
      <c r="T548" s="36">
        <f>S548/R548*100-100</f>
        <v>122.72387918734142</v>
      </c>
      <c r="V548" s="9" t="s">
        <v>888</v>
      </c>
      <c r="W548" s="9">
        <v>588490</v>
      </c>
    </row>
    <row r="549" spans="1:23" ht="18" customHeight="1">
      <c r="A549" s="9"/>
      <c r="B549" s="5">
        <v>1</v>
      </c>
      <c r="C549" s="2"/>
      <c r="D549" s="5">
        <v>0</v>
      </c>
      <c r="E549" s="11">
        <v>2110199</v>
      </c>
      <c r="F549" s="10">
        <v>211</v>
      </c>
      <c r="G549" s="10">
        <v>21101</v>
      </c>
      <c r="H549" s="10">
        <v>2110199</v>
      </c>
      <c r="I549" s="10"/>
      <c r="J549" s="22"/>
      <c r="K549" s="23"/>
      <c r="L549" s="24"/>
      <c r="M549" s="25" t="s">
        <v>889</v>
      </c>
      <c r="N549" s="26">
        <f aca="true" t="shared" si="122" ref="N549:S549">SUM(N550:N559)</f>
        <v>27570.89</v>
      </c>
      <c r="O549" s="26">
        <f t="shared" si="122"/>
        <v>0</v>
      </c>
      <c r="P549" s="26">
        <f t="shared" si="122"/>
        <v>0</v>
      </c>
      <c r="Q549" s="26">
        <f t="shared" si="122"/>
        <v>0</v>
      </c>
      <c r="R549" s="26">
        <f t="shared" si="122"/>
        <v>27570.89</v>
      </c>
      <c r="S549" s="26">
        <f t="shared" si="122"/>
        <v>0</v>
      </c>
      <c r="T549" s="38"/>
      <c r="V549" s="9" t="s">
        <v>890</v>
      </c>
      <c r="W549" s="9">
        <v>27571</v>
      </c>
    </row>
    <row r="550" spans="1:23" ht="18" customHeight="1">
      <c r="A550" s="9"/>
      <c r="B550" s="5">
        <v>1</v>
      </c>
      <c r="C550" s="2"/>
      <c r="D550" s="5">
        <v>0</v>
      </c>
      <c r="E550" s="11">
        <v>21102</v>
      </c>
      <c r="F550" s="10"/>
      <c r="G550" s="10">
        <v>21102</v>
      </c>
      <c r="H550" s="10"/>
      <c r="I550" s="10"/>
      <c r="J550" s="22"/>
      <c r="K550" s="23"/>
      <c r="L550" s="24"/>
      <c r="M550" s="30" t="s">
        <v>131</v>
      </c>
      <c r="N550" s="26">
        <v>5235.73</v>
      </c>
      <c r="O550" s="26"/>
      <c r="P550" s="26"/>
      <c r="Q550" s="26"/>
      <c r="R550" s="26">
        <f t="shared" si="121"/>
        <v>5235.73</v>
      </c>
      <c r="S550" s="26"/>
      <c r="T550" s="38"/>
      <c r="V550" s="9" t="s">
        <v>98</v>
      </c>
      <c r="W550" s="9">
        <v>5236</v>
      </c>
    </row>
    <row r="551" spans="1:23" ht="18" customHeight="1">
      <c r="A551" s="9"/>
      <c r="B551" s="5">
        <v>1</v>
      </c>
      <c r="C551" s="2"/>
      <c r="D551" s="5">
        <v>0</v>
      </c>
      <c r="E551" s="11">
        <v>2110203</v>
      </c>
      <c r="F551" s="10">
        <v>211</v>
      </c>
      <c r="G551" s="10">
        <v>21102</v>
      </c>
      <c r="H551" s="10">
        <v>2110203</v>
      </c>
      <c r="I551" s="10"/>
      <c r="J551" s="22"/>
      <c r="K551" s="23"/>
      <c r="L551" s="24"/>
      <c r="M551" s="30" t="s">
        <v>132</v>
      </c>
      <c r="N551" s="26">
        <v>595.32</v>
      </c>
      <c r="O551" s="26"/>
      <c r="P551" s="26"/>
      <c r="Q551" s="26"/>
      <c r="R551" s="26">
        <f t="shared" si="121"/>
        <v>595.32</v>
      </c>
      <c r="S551" s="26"/>
      <c r="T551" s="38"/>
      <c r="V551" s="9" t="s">
        <v>100</v>
      </c>
      <c r="W551" s="9">
        <v>595</v>
      </c>
    </row>
    <row r="552" spans="1:23" ht="18" customHeight="1">
      <c r="A552" s="9"/>
      <c r="B552" s="5">
        <v>1</v>
      </c>
      <c r="C552" s="2"/>
      <c r="D552" s="5">
        <v>0</v>
      </c>
      <c r="E552" s="11">
        <v>2110204</v>
      </c>
      <c r="F552" s="10">
        <v>211</v>
      </c>
      <c r="G552" s="10">
        <v>21102</v>
      </c>
      <c r="H552" s="10">
        <v>2110204</v>
      </c>
      <c r="I552" s="10"/>
      <c r="J552" s="22"/>
      <c r="K552" s="23"/>
      <c r="L552" s="24"/>
      <c r="M552" s="30" t="s">
        <v>133</v>
      </c>
      <c r="N552" s="26"/>
      <c r="O552" s="26"/>
      <c r="P552" s="26"/>
      <c r="Q552" s="26"/>
      <c r="R552" s="26">
        <f t="shared" si="121"/>
        <v>0</v>
      </c>
      <c r="S552" s="26"/>
      <c r="T552" s="38"/>
      <c r="V552" s="9" t="s">
        <v>102</v>
      </c>
      <c r="W552" s="9">
        <v>0</v>
      </c>
    </row>
    <row r="553" spans="1:23" ht="18" customHeight="1">
      <c r="A553" s="9"/>
      <c r="B553" s="5"/>
      <c r="C553" s="2"/>
      <c r="D553" s="5"/>
      <c r="E553" s="11"/>
      <c r="F553" s="10"/>
      <c r="G553" s="10"/>
      <c r="H553" s="10"/>
      <c r="I553" s="10"/>
      <c r="J553" s="22"/>
      <c r="K553" s="23"/>
      <c r="L553" s="24"/>
      <c r="M553" s="30" t="s">
        <v>891</v>
      </c>
      <c r="N553" s="26">
        <v>1448.21</v>
      </c>
      <c r="O553" s="26"/>
      <c r="P553" s="26"/>
      <c r="Q553" s="26"/>
      <c r="R553" s="26">
        <f t="shared" si="121"/>
        <v>1448.21</v>
      </c>
      <c r="S553" s="26"/>
      <c r="T553" s="38"/>
      <c r="V553" s="9" t="s">
        <v>892</v>
      </c>
      <c r="W553" s="9">
        <v>1448</v>
      </c>
    </row>
    <row r="554" spans="1:23" ht="18" customHeight="1">
      <c r="A554" s="9"/>
      <c r="B554" s="5"/>
      <c r="C554" s="2"/>
      <c r="D554" s="5"/>
      <c r="E554" s="11"/>
      <c r="F554" s="10"/>
      <c r="G554" s="10"/>
      <c r="H554" s="10"/>
      <c r="I554" s="10"/>
      <c r="J554" s="22"/>
      <c r="K554" s="23"/>
      <c r="L554" s="24"/>
      <c r="M554" s="30" t="s">
        <v>893</v>
      </c>
      <c r="N554" s="26">
        <v>480.82</v>
      </c>
      <c r="O554" s="26"/>
      <c r="P554" s="26"/>
      <c r="Q554" s="26"/>
      <c r="R554" s="26">
        <f t="shared" si="121"/>
        <v>480.82</v>
      </c>
      <c r="S554" s="26"/>
      <c r="T554" s="38"/>
      <c r="V554" s="9" t="s">
        <v>894</v>
      </c>
      <c r="W554" s="9">
        <v>481</v>
      </c>
    </row>
    <row r="555" spans="1:23" ht="18" customHeight="1">
      <c r="A555" s="9"/>
      <c r="B555" s="5">
        <v>1</v>
      </c>
      <c r="C555" s="2"/>
      <c r="D555" s="5">
        <v>0</v>
      </c>
      <c r="E555" s="11">
        <v>21103</v>
      </c>
      <c r="F555" s="10"/>
      <c r="G555" s="10">
        <v>21103</v>
      </c>
      <c r="H555" s="10"/>
      <c r="I555" s="10"/>
      <c r="J555" s="22"/>
      <c r="K555" s="23"/>
      <c r="L555" s="24"/>
      <c r="M555" s="30" t="s">
        <v>895</v>
      </c>
      <c r="N555" s="26">
        <v>134.05</v>
      </c>
      <c r="O555" s="26"/>
      <c r="P555" s="26"/>
      <c r="Q555" s="26"/>
      <c r="R555" s="26">
        <f t="shared" si="121"/>
        <v>134.05</v>
      </c>
      <c r="S555" s="26"/>
      <c r="T555" s="38"/>
      <c r="V555" s="9" t="s">
        <v>896</v>
      </c>
      <c r="W555" s="9">
        <v>134</v>
      </c>
    </row>
    <row r="556" spans="1:23" ht="18" customHeight="1">
      <c r="A556" s="9"/>
      <c r="B556" s="5">
        <v>1</v>
      </c>
      <c r="C556" s="2"/>
      <c r="D556" s="5">
        <v>0</v>
      </c>
      <c r="E556" s="11">
        <v>2110302</v>
      </c>
      <c r="F556" s="10">
        <v>211</v>
      </c>
      <c r="G556" s="10">
        <v>21103</v>
      </c>
      <c r="H556" s="10">
        <v>2110302</v>
      </c>
      <c r="I556" s="10"/>
      <c r="J556" s="22"/>
      <c r="K556" s="23"/>
      <c r="L556" s="24"/>
      <c r="M556" s="30" t="s">
        <v>897</v>
      </c>
      <c r="N556" s="26">
        <v>649.5</v>
      </c>
      <c r="O556" s="26"/>
      <c r="P556" s="26"/>
      <c r="Q556" s="26"/>
      <c r="R556" s="26">
        <f t="shared" si="121"/>
        <v>649.5</v>
      </c>
      <c r="S556" s="26"/>
      <c r="T556" s="38"/>
      <c r="V556" s="9" t="s">
        <v>898</v>
      </c>
      <c r="W556" s="9">
        <v>650</v>
      </c>
    </row>
    <row r="557" spans="1:23" ht="18" customHeight="1">
      <c r="A557" s="9"/>
      <c r="B557" s="5"/>
      <c r="C557" s="2"/>
      <c r="D557" s="5"/>
      <c r="E557" s="11"/>
      <c r="F557" s="10"/>
      <c r="G557" s="10"/>
      <c r="H557" s="10"/>
      <c r="I557" s="10"/>
      <c r="J557" s="22"/>
      <c r="K557" s="23"/>
      <c r="L557" s="24"/>
      <c r="M557" s="39" t="s">
        <v>899</v>
      </c>
      <c r="N557" s="26"/>
      <c r="O557" s="26"/>
      <c r="P557" s="26"/>
      <c r="Q557" s="26"/>
      <c r="R557" s="26">
        <f t="shared" si="121"/>
        <v>0</v>
      </c>
      <c r="S557" s="26"/>
      <c r="T557" s="38"/>
      <c r="V557" s="9" t="s">
        <v>900</v>
      </c>
      <c r="W557" s="9">
        <v>0</v>
      </c>
    </row>
    <row r="558" spans="1:23" ht="18" customHeight="1">
      <c r="A558" s="9"/>
      <c r="B558" s="5">
        <v>1</v>
      </c>
      <c r="C558" s="2"/>
      <c r="D558" s="5">
        <v>0</v>
      </c>
      <c r="E558" s="11">
        <v>2110304</v>
      </c>
      <c r="F558" s="10">
        <v>211</v>
      </c>
      <c r="G558" s="10">
        <v>21103</v>
      </c>
      <c r="H558" s="10">
        <v>2110304</v>
      </c>
      <c r="I558" s="10"/>
      <c r="J558" s="22"/>
      <c r="K558" s="23"/>
      <c r="L558" s="24"/>
      <c r="M558" s="30" t="s">
        <v>901</v>
      </c>
      <c r="N558" s="26"/>
      <c r="O558" s="26"/>
      <c r="P558" s="26"/>
      <c r="Q558" s="26"/>
      <c r="R558" s="26">
        <f t="shared" si="121"/>
        <v>0</v>
      </c>
      <c r="S558" s="26"/>
      <c r="T558" s="38"/>
      <c r="V558" s="9" t="s">
        <v>902</v>
      </c>
      <c r="W558" s="9">
        <v>0</v>
      </c>
    </row>
    <row r="559" spans="1:23" ht="18" customHeight="1">
      <c r="A559" s="9"/>
      <c r="B559" s="5">
        <v>1</v>
      </c>
      <c r="C559" s="2"/>
      <c r="D559" s="5"/>
      <c r="E559" s="11">
        <v>2110399</v>
      </c>
      <c r="F559" s="10">
        <v>211</v>
      </c>
      <c r="G559" s="10">
        <v>21103</v>
      </c>
      <c r="H559" s="11">
        <v>2110399</v>
      </c>
      <c r="I559" s="10" t="s">
        <v>249</v>
      </c>
      <c r="J559" s="62"/>
      <c r="K559" s="62"/>
      <c r="L559" s="24"/>
      <c r="M559" s="30" t="s">
        <v>903</v>
      </c>
      <c r="N559" s="26">
        <v>19027.26</v>
      </c>
      <c r="O559" s="26"/>
      <c r="P559" s="26"/>
      <c r="Q559" s="26"/>
      <c r="R559" s="26">
        <f t="shared" si="121"/>
        <v>19027.26</v>
      </c>
      <c r="S559" s="26"/>
      <c r="T559" s="38"/>
      <c r="V559" s="9" t="s">
        <v>904</v>
      </c>
      <c r="W559" s="9">
        <v>19027</v>
      </c>
    </row>
    <row r="560" spans="1:23" ht="18" customHeight="1">
      <c r="A560" s="9"/>
      <c r="B560" s="5">
        <v>1</v>
      </c>
      <c r="C560" s="2"/>
      <c r="D560" s="5">
        <v>0</v>
      </c>
      <c r="E560" s="11">
        <v>21104</v>
      </c>
      <c r="F560" s="10"/>
      <c r="G560" s="10">
        <v>21104</v>
      </c>
      <c r="H560" s="10"/>
      <c r="I560" s="10"/>
      <c r="J560" s="22"/>
      <c r="K560" s="23"/>
      <c r="L560" s="24"/>
      <c r="M560" s="30" t="s">
        <v>905</v>
      </c>
      <c r="N560" s="26">
        <f aca="true" t="shared" si="123" ref="N560:S560">N561</f>
        <v>8310.87</v>
      </c>
      <c r="O560" s="26">
        <f t="shared" si="123"/>
        <v>0</v>
      </c>
      <c r="P560" s="26">
        <f t="shared" si="123"/>
        <v>0</v>
      </c>
      <c r="Q560" s="26">
        <f t="shared" si="123"/>
        <v>0</v>
      </c>
      <c r="R560" s="26">
        <f t="shared" si="123"/>
        <v>8310.87</v>
      </c>
      <c r="S560" s="26">
        <f t="shared" si="123"/>
        <v>0</v>
      </c>
      <c r="T560" s="38"/>
      <c r="V560" s="9" t="s">
        <v>906</v>
      </c>
      <c r="W560" s="9">
        <v>8311</v>
      </c>
    </row>
    <row r="561" spans="1:23" ht="18" customHeight="1">
      <c r="A561" s="9"/>
      <c r="B561" s="5">
        <v>1</v>
      </c>
      <c r="C561" s="2"/>
      <c r="D561" s="5">
        <v>0</v>
      </c>
      <c r="E561" s="11">
        <v>2110401</v>
      </c>
      <c r="F561" s="10">
        <v>211</v>
      </c>
      <c r="G561" s="10">
        <v>21104</v>
      </c>
      <c r="H561" s="10">
        <v>2110401</v>
      </c>
      <c r="I561" s="10"/>
      <c r="J561" s="22"/>
      <c r="K561" s="23"/>
      <c r="L561" s="24"/>
      <c r="M561" s="30" t="s">
        <v>907</v>
      </c>
      <c r="N561" s="26">
        <v>8310.87</v>
      </c>
      <c r="O561" s="26"/>
      <c r="P561" s="26"/>
      <c r="Q561" s="26"/>
      <c r="R561" s="26">
        <f>SUM(N561:Q561)</f>
        <v>8310.87</v>
      </c>
      <c r="S561" s="26"/>
      <c r="T561" s="38"/>
      <c r="V561" s="9" t="s">
        <v>908</v>
      </c>
      <c r="W561" s="9">
        <v>8311</v>
      </c>
    </row>
    <row r="562" spans="1:23" ht="18" customHeight="1">
      <c r="A562" s="9"/>
      <c r="B562" s="5"/>
      <c r="C562" s="2"/>
      <c r="D562" s="5"/>
      <c r="E562" s="11"/>
      <c r="F562" s="10"/>
      <c r="G562" s="10"/>
      <c r="H562" s="10"/>
      <c r="I562" s="10"/>
      <c r="J562" s="22"/>
      <c r="K562" s="23"/>
      <c r="L562" s="24"/>
      <c r="M562" s="30" t="s">
        <v>909</v>
      </c>
      <c r="N562" s="26">
        <f aca="true" t="shared" si="124" ref="N562:S562">SUM(N563:N564)</f>
        <v>319213.61</v>
      </c>
      <c r="O562" s="26">
        <f t="shared" si="124"/>
        <v>0</v>
      </c>
      <c r="P562" s="26">
        <f t="shared" si="124"/>
        <v>-160000</v>
      </c>
      <c r="Q562" s="26">
        <f t="shared" si="124"/>
        <v>0</v>
      </c>
      <c r="R562" s="26">
        <f t="shared" si="124"/>
        <v>159213.61</v>
      </c>
      <c r="S562" s="26">
        <f t="shared" si="124"/>
        <v>0</v>
      </c>
      <c r="T562" s="38"/>
      <c r="V562" s="9" t="s">
        <v>910</v>
      </c>
      <c r="W562" s="9">
        <v>319213</v>
      </c>
    </row>
    <row r="563" spans="1:23" ht="18" customHeight="1">
      <c r="A563" s="9"/>
      <c r="B563" s="5"/>
      <c r="C563" s="2"/>
      <c r="D563" s="5"/>
      <c r="E563" s="11"/>
      <c r="F563" s="10"/>
      <c r="G563" s="10"/>
      <c r="H563" s="10"/>
      <c r="I563" s="10"/>
      <c r="J563" s="22"/>
      <c r="K563" s="23"/>
      <c r="L563" s="24"/>
      <c r="M563" s="30" t="s">
        <v>911</v>
      </c>
      <c r="N563" s="26"/>
      <c r="O563" s="26"/>
      <c r="P563" s="26"/>
      <c r="Q563" s="26"/>
      <c r="R563" s="26">
        <f>SUM(N563:Q563)</f>
        <v>0</v>
      </c>
      <c r="S563" s="26"/>
      <c r="T563" s="38"/>
      <c r="V563" s="9" t="s">
        <v>912</v>
      </c>
      <c r="W563" s="9">
        <v>0</v>
      </c>
    </row>
    <row r="564" spans="1:23" ht="18" customHeight="1">
      <c r="A564" s="9"/>
      <c r="B564" s="5"/>
      <c r="C564" s="2"/>
      <c r="D564" s="5"/>
      <c r="E564" s="11"/>
      <c r="F564" s="10"/>
      <c r="G564" s="10"/>
      <c r="H564" s="10"/>
      <c r="I564" s="10"/>
      <c r="J564" s="22"/>
      <c r="K564" s="23"/>
      <c r="L564" s="24"/>
      <c r="M564" s="30" t="s">
        <v>913</v>
      </c>
      <c r="N564" s="26">
        <v>319213.61</v>
      </c>
      <c r="O564" s="26"/>
      <c r="P564" s="26">
        <v>-160000</v>
      </c>
      <c r="Q564" s="26"/>
      <c r="R564" s="26">
        <f>SUM(N564:Q564)</f>
        <v>159213.61</v>
      </c>
      <c r="S564" s="26"/>
      <c r="T564" s="38"/>
      <c r="V564" s="9" t="s">
        <v>914</v>
      </c>
      <c r="W564" s="9">
        <v>319213</v>
      </c>
    </row>
    <row r="565" spans="1:23" ht="18" customHeight="1">
      <c r="A565" s="9"/>
      <c r="B565" s="5"/>
      <c r="C565" s="2"/>
      <c r="D565" s="5"/>
      <c r="E565" s="11"/>
      <c r="F565" s="10"/>
      <c r="G565" s="10"/>
      <c r="H565" s="10"/>
      <c r="I565" s="10"/>
      <c r="J565" s="22"/>
      <c r="K565" s="23"/>
      <c r="L565" s="24"/>
      <c r="M565" s="30" t="s">
        <v>915</v>
      </c>
      <c r="N565" s="26">
        <f aca="true" t="shared" si="125" ref="N565:S565">N566</f>
        <v>15302.7</v>
      </c>
      <c r="O565" s="26">
        <f t="shared" si="125"/>
        <v>0</v>
      </c>
      <c r="P565" s="26">
        <f t="shared" si="125"/>
        <v>0</v>
      </c>
      <c r="Q565" s="26">
        <f t="shared" si="125"/>
        <v>0</v>
      </c>
      <c r="R565" s="26">
        <f t="shared" si="125"/>
        <v>15302.7</v>
      </c>
      <c r="S565" s="26">
        <f t="shared" si="125"/>
        <v>0</v>
      </c>
      <c r="T565" s="38"/>
      <c r="V565" s="9" t="s">
        <v>916</v>
      </c>
      <c r="W565" s="9">
        <v>15303</v>
      </c>
    </row>
    <row r="566" spans="1:23" ht="18" customHeight="1">
      <c r="A566" s="9"/>
      <c r="B566" s="5"/>
      <c r="C566" s="2"/>
      <c r="D566" s="5"/>
      <c r="E566" s="11"/>
      <c r="F566" s="10"/>
      <c r="G566" s="10"/>
      <c r="H566" s="10"/>
      <c r="I566" s="10"/>
      <c r="J566" s="22"/>
      <c r="K566" s="23"/>
      <c r="L566" s="24"/>
      <c r="M566" s="30" t="s">
        <v>917</v>
      </c>
      <c r="N566" s="26">
        <v>15302.7</v>
      </c>
      <c r="O566" s="26"/>
      <c r="P566" s="26"/>
      <c r="Q566" s="26"/>
      <c r="R566" s="26">
        <f>SUM(N566:Q566)</f>
        <v>15302.7</v>
      </c>
      <c r="S566" s="26"/>
      <c r="T566" s="38"/>
      <c r="V566" s="9" t="s">
        <v>918</v>
      </c>
      <c r="W566" s="9">
        <v>15303</v>
      </c>
    </row>
    <row r="567" spans="1:23" ht="18" customHeight="1">
      <c r="A567" s="9"/>
      <c r="B567" s="5"/>
      <c r="C567" s="2"/>
      <c r="D567" s="5"/>
      <c r="E567" s="11"/>
      <c r="F567" s="10"/>
      <c r="G567" s="10"/>
      <c r="H567" s="10"/>
      <c r="I567" s="10"/>
      <c r="J567" s="22"/>
      <c r="K567" s="23"/>
      <c r="L567" s="24"/>
      <c r="M567" s="30" t="s">
        <v>919</v>
      </c>
      <c r="N567" s="26">
        <f aca="true" t="shared" si="126" ref="N567:S567">N568</f>
        <v>2663.02</v>
      </c>
      <c r="O567" s="26">
        <f t="shared" si="126"/>
        <v>0</v>
      </c>
      <c r="P567" s="26">
        <f t="shared" si="126"/>
        <v>0</v>
      </c>
      <c r="Q567" s="26">
        <f t="shared" si="126"/>
        <v>0</v>
      </c>
      <c r="R567" s="26">
        <f t="shared" si="126"/>
        <v>2663.02</v>
      </c>
      <c r="S567" s="26">
        <f t="shared" si="126"/>
        <v>0</v>
      </c>
      <c r="T567" s="38"/>
      <c r="V567" s="9" t="s">
        <v>920</v>
      </c>
      <c r="W567" s="9">
        <v>2663</v>
      </c>
    </row>
    <row r="568" spans="1:23" ht="18" customHeight="1">
      <c r="A568" s="9"/>
      <c r="B568" s="5"/>
      <c r="C568" s="2"/>
      <c r="D568" s="5"/>
      <c r="E568" s="11"/>
      <c r="F568" s="10"/>
      <c r="G568" s="10"/>
      <c r="H568" s="10"/>
      <c r="I568" s="10"/>
      <c r="J568" s="22"/>
      <c r="K568" s="23"/>
      <c r="L568" s="24"/>
      <c r="M568" s="30" t="s">
        <v>921</v>
      </c>
      <c r="N568" s="26">
        <v>2663.02</v>
      </c>
      <c r="O568" s="26"/>
      <c r="P568" s="26"/>
      <c r="Q568" s="26"/>
      <c r="R568" s="26">
        <f>SUM(N568:Q568)</f>
        <v>2663.02</v>
      </c>
      <c r="S568" s="26"/>
      <c r="T568" s="38"/>
      <c r="V568" s="9" t="s">
        <v>922</v>
      </c>
      <c r="W568" s="9">
        <v>2663</v>
      </c>
    </row>
    <row r="569" spans="1:23" ht="18" customHeight="1">
      <c r="A569" s="9"/>
      <c r="B569" s="5">
        <v>1</v>
      </c>
      <c r="C569" s="2"/>
      <c r="D569" s="5">
        <v>0</v>
      </c>
      <c r="E569" s="11">
        <v>21111</v>
      </c>
      <c r="F569" s="10"/>
      <c r="G569" s="10">
        <v>21111</v>
      </c>
      <c r="H569" s="10"/>
      <c r="I569" s="10"/>
      <c r="J569" s="22"/>
      <c r="K569" s="23"/>
      <c r="L569" s="24"/>
      <c r="M569" s="29" t="s">
        <v>923</v>
      </c>
      <c r="N569" s="26">
        <f aca="true" t="shared" si="127" ref="N569:S569">N570</f>
        <v>215428.92</v>
      </c>
      <c r="O569" s="26">
        <f t="shared" si="127"/>
        <v>0</v>
      </c>
      <c r="P569" s="26">
        <f t="shared" si="127"/>
        <v>-172000</v>
      </c>
      <c r="Q569" s="26">
        <f t="shared" si="127"/>
        <v>0</v>
      </c>
      <c r="R569" s="26">
        <f t="shared" si="127"/>
        <v>43428.92000000001</v>
      </c>
      <c r="S569" s="26">
        <f t="shared" si="127"/>
        <v>0</v>
      </c>
      <c r="T569" s="38"/>
      <c r="V569" s="9" t="s">
        <v>924</v>
      </c>
      <c r="W569" s="9">
        <v>215429</v>
      </c>
    </row>
    <row r="570" spans="1:23" ht="18" customHeight="1">
      <c r="A570" s="9"/>
      <c r="B570" s="5">
        <v>1</v>
      </c>
      <c r="C570" s="2"/>
      <c r="D570" s="5">
        <v>0</v>
      </c>
      <c r="E570" s="11">
        <v>2111101</v>
      </c>
      <c r="F570" s="10">
        <v>211</v>
      </c>
      <c r="G570" s="10">
        <v>21111</v>
      </c>
      <c r="H570" s="10">
        <v>2111101</v>
      </c>
      <c r="I570" s="10"/>
      <c r="J570" s="22"/>
      <c r="K570" s="23"/>
      <c r="L570" s="24"/>
      <c r="M570" s="29" t="s">
        <v>925</v>
      </c>
      <c r="N570" s="26">
        <v>215428.92</v>
      </c>
      <c r="O570" s="26"/>
      <c r="P570" s="26">
        <v>-172000</v>
      </c>
      <c r="Q570" s="26"/>
      <c r="R570" s="26">
        <f>SUM(N570:Q570)</f>
        <v>43428.92000000001</v>
      </c>
      <c r="S570" s="26"/>
      <c r="T570" s="63"/>
      <c r="V570" s="9" t="s">
        <v>926</v>
      </c>
      <c r="W570" s="9">
        <v>215429</v>
      </c>
    </row>
    <row r="571" spans="1:23" ht="18" customHeight="1">
      <c r="A571" s="9"/>
      <c r="B571" s="5">
        <v>1</v>
      </c>
      <c r="C571" s="2"/>
      <c r="D571" s="5">
        <v>0</v>
      </c>
      <c r="E571" s="11">
        <v>2111103</v>
      </c>
      <c r="F571" s="10">
        <v>211</v>
      </c>
      <c r="G571" s="10">
        <v>21111</v>
      </c>
      <c r="H571" s="10">
        <v>2111103</v>
      </c>
      <c r="I571" s="10"/>
      <c r="J571" s="22"/>
      <c r="K571" s="23"/>
      <c r="L571" s="24" t="s">
        <v>36</v>
      </c>
      <c r="M571" s="25" t="s">
        <v>34</v>
      </c>
      <c r="N571" s="26">
        <f>N572+N593+N616+N634+N636+N640+N642</f>
        <v>156532.25</v>
      </c>
      <c r="O571" s="26">
        <f>O572+O593+O616+O634+O636+O640+O642</f>
        <v>-10569.46</v>
      </c>
      <c r="P571" s="26">
        <f>P572+P593+P616+P634+P636+P640+P642</f>
        <v>0</v>
      </c>
      <c r="Q571" s="26">
        <f>Q572+Q593+Q616+Q634+Q636+Q640+Q642</f>
        <v>0</v>
      </c>
      <c r="R571" s="26">
        <f>R572+R593+R616+R634+R636+R640+R642</f>
        <v>145962.79</v>
      </c>
      <c r="S571" s="26">
        <f>174999.73-2240</f>
        <v>172759.73</v>
      </c>
      <c r="T571" s="36">
        <f>S571/R571*100-100</f>
        <v>18.358747458855774</v>
      </c>
      <c r="V571" s="9" t="s">
        <v>927</v>
      </c>
      <c r="W571" s="9">
        <v>156532</v>
      </c>
    </row>
    <row r="572" spans="1:23" ht="18" customHeight="1">
      <c r="A572" s="9"/>
      <c r="B572" s="5">
        <v>1</v>
      </c>
      <c r="C572" s="2"/>
      <c r="D572" s="5">
        <v>0</v>
      </c>
      <c r="E572" s="11">
        <v>21199</v>
      </c>
      <c r="F572" s="10"/>
      <c r="G572" s="10">
        <v>21199</v>
      </c>
      <c r="H572" s="10"/>
      <c r="I572" s="10"/>
      <c r="J572" s="22"/>
      <c r="K572" s="23"/>
      <c r="L572" s="24"/>
      <c r="M572" s="25" t="s">
        <v>928</v>
      </c>
      <c r="N572" s="26">
        <f aca="true" t="shared" si="128" ref="N572:S572">SUM(N573:N592)</f>
        <v>21988.760000000002</v>
      </c>
      <c r="O572" s="26">
        <f t="shared" si="128"/>
        <v>-3406.7200000000003</v>
      </c>
      <c r="P572" s="26">
        <f t="shared" si="128"/>
        <v>0</v>
      </c>
      <c r="Q572" s="26">
        <f t="shared" si="128"/>
        <v>0</v>
      </c>
      <c r="R572" s="26">
        <f t="shared" si="128"/>
        <v>18582.04</v>
      </c>
      <c r="S572" s="26">
        <f t="shared" si="128"/>
        <v>0</v>
      </c>
      <c r="T572" s="37"/>
      <c r="V572" s="9" t="s">
        <v>929</v>
      </c>
      <c r="W572" s="9">
        <v>33897</v>
      </c>
    </row>
    <row r="573" spans="1:23" ht="18" customHeight="1">
      <c r="A573" s="9"/>
      <c r="B573" s="5">
        <v>1</v>
      </c>
      <c r="C573" s="2"/>
      <c r="D573" s="5">
        <v>0</v>
      </c>
      <c r="E573" s="11">
        <v>2119901</v>
      </c>
      <c r="F573" s="10">
        <v>211</v>
      </c>
      <c r="G573" s="10">
        <v>21199</v>
      </c>
      <c r="H573" s="10">
        <v>2119901</v>
      </c>
      <c r="I573" s="10"/>
      <c r="J573" s="22"/>
      <c r="K573" s="23"/>
      <c r="L573" s="24"/>
      <c r="M573" s="30" t="s">
        <v>131</v>
      </c>
      <c r="N573" s="26">
        <v>5319.07</v>
      </c>
      <c r="O573" s="26"/>
      <c r="P573" s="26"/>
      <c r="Q573" s="26"/>
      <c r="R573" s="26">
        <f aca="true" t="shared" si="129" ref="R573:R592">SUM(N573:Q573)</f>
        <v>5319.07</v>
      </c>
      <c r="S573" s="26"/>
      <c r="T573" s="38"/>
      <c r="V573" s="9" t="s">
        <v>98</v>
      </c>
      <c r="W573" s="9">
        <v>5319</v>
      </c>
    </row>
    <row r="574" spans="1:23" ht="18" customHeight="1">
      <c r="A574" s="9"/>
      <c r="B574" s="5">
        <v>1</v>
      </c>
      <c r="C574" s="2"/>
      <c r="D574" s="5">
        <v>0</v>
      </c>
      <c r="E574" s="11">
        <v>212</v>
      </c>
      <c r="F574" s="10">
        <v>212</v>
      </c>
      <c r="G574" s="10"/>
      <c r="H574" s="10"/>
      <c r="I574" s="10"/>
      <c r="J574" s="22"/>
      <c r="K574" s="23"/>
      <c r="L574" s="24"/>
      <c r="M574" s="30" t="s">
        <v>132</v>
      </c>
      <c r="N574" s="26">
        <v>349.05</v>
      </c>
      <c r="O574" s="26"/>
      <c r="P574" s="26"/>
      <c r="Q574" s="26"/>
      <c r="R574" s="26">
        <f t="shared" si="129"/>
        <v>349.05</v>
      </c>
      <c r="S574" s="26"/>
      <c r="T574" s="38"/>
      <c r="V574" s="9" t="s">
        <v>100</v>
      </c>
      <c r="W574" s="9">
        <v>349</v>
      </c>
    </row>
    <row r="575" spans="1:23" ht="18" customHeight="1">
      <c r="A575" s="9"/>
      <c r="B575" s="5">
        <v>1</v>
      </c>
      <c r="C575" s="2"/>
      <c r="D575" s="5">
        <v>0</v>
      </c>
      <c r="E575" s="11">
        <v>21201</v>
      </c>
      <c r="F575" s="10"/>
      <c r="G575" s="10">
        <v>21201</v>
      </c>
      <c r="H575" s="10"/>
      <c r="I575" s="10"/>
      <c r="J575" s="22"/>
      <c r="K575" s="23"/>
      <c r="L575" s="24"/>
      <c r="M575" s="30" t="s">
        <v>133</v>
      </c>
      <c r="N575" s="26"/>
      <c r="O575" s="26"/>
      <c r="P575" s="26"/>
      <c r="Q575" s="26"/>
      <c r="R575" s="26">
        <f t="shared" si="129"/>
        <v>0</v>
      </c>
      <c r="S575" s="26"/>
      <c r="T575" s="38"/>
      <c r="V575" s="9" t="s">
        <v>102</v>
      </c>
      <c r="W575" s="9">
        <v>0</v>
      </c>
    </row>
    <row r="576" spans="1:23" ht="18" customHeight="1">
      <c r="A576" s="9"/>
      <c r="B576" s="5">
        <v>1</v>
      </c>
      <c r="C576" s="2"/>
      <c r="D576" s="5">
        <v>0</v>
      </c>
      <c r="E576" s="11">
        <v>2120101</v>
      </c>
      <c r="F576" s="10">
        <v>212</v>
      </c>
      <c r="G576" s="10">
        <v>21201</v>
      </c>
      <c r="H576" s="10">
        <v>2120101</v>
      </c>
      <c r="I576" s="10"/>
      <c r="J576" s="22"/>
      <c r="K576" s="23"/>
      <c r="L576" s="24"/>
      <c r="M576" s="30" t="s">
        <v>146</v>
      </c>
      <c r="N576" s="26">
        <v>4558.79</v>
      </c>
      <c r="O576" s="26"/>
      <c r="P576" s="26"/>
      <c r="Q576" s="26"/>
      <c r="R576" s="26">
        <f t="shared" si="129"/>
        <v>4558.79</v>
      </c>
      <c r="S576" s="26"/>
      <c r="T576" s="38"/>
      <c r="V576" s="9" t="s">
        <v>116</v>
      </c>
      <c r="W576" s="9">
        <v>4559</v>
      </c>
    </row>
    <row r="577" spans="1:23" ht="18" customHeight="1">
      <c r="A577" s="9"/>
      <c r="B577" s="5"/>
      <c r="C577" s="2"/>
      <c r="D577" s="5"/>
      <c r="E577" s="11"/>
      <c r="F577" s="10"/>
      <c r="G577" s="10"/>
      <c r="H577" s="10"/>
      <c r="I577" s="10"/>
      <c r="J577" s="22"/>
      <c r="K577" s="23"/>
      <c r="L577" s="24"/>
      <c r="M577" s="39" t="s">
        <v>930</v>
      </c>
      <c r="N577" s="26">
        <v>766.6</v>
      </c>
      <c r="O577" s="26">
        <v>-85</v>
      </c>
      <c r="P577" s="26"/>
      <c r="Q577" s="26"/>
      <c r="R577" s="26">
        <f t="shared" si="129"/>
        <v>681.6</v>
      </c>
      <c r="S577" s="26"/>
      <c r="T577" s="38"/>
      <c r="V577" s="9" t="s">
        <v>931</v>
      </c>
      <c r="W577" s="9">
        <v>766</v>
      </c>
    </row>
    <row r="578" spans="1:23" ht="18" customHeight="1">
      <c r="A578" s="9"/>
      <c r="B578" s="5"/>
      <c r="C578" s="2"/>
      <c r="D578" s="5"/>
      <c r="E578" s="11"/>
      <c r="F578" s="10"/>
      <c r="G578" s="10"/>
      <c r="H578" s="10"/>
      <c r="I578" s="10"/>
      <c r="J578" s="22"/>
      <c r="K578" s="23"/>
      <c r="L578" s="24"/>
      <c r="M578" s="39" t="s">
        <v>932</v>
      </c>
      <c r="N578" s="26">
        <v>1014.66</v>
      </c>
      <c r="O578" s="26">
        <v>-257</v>
      </c>
      <c r="P578" s="26"/>
      <c r="Q578" s="26"/>
      <c r="R578" s="26">
        <f t="shared" si="129"/>
        <v>757.66</v>
      </c>
      <c r="S578" s="26"/>
      <c r="T578" s="38"/>
      <c r="V578" s="9" t="s">
        <v>933</v>
      </c>
      <c r="W578" s="9">
        <v>1014</v>
      </c>
    </row>
    <row r="579" spans="1:23" ht="18" customHeight="1">
      <c r="A579" s="9"/>
      <c r="B579" s="5">
        <v>1</v>
      </c>
      <c r="C579" s="2"/>
      <c r="D579" s="5">
        <v>0</v>
      </c>
      <c r="E579" s="11">
        <v>2120102</v>
      </c>
      <c r="F579" s="10">
        <v>212</v>
      </c>
      <c r="G579" s="10">
        <v>21201</v>
      </c>
      <c r="H579" s="10">
        <v>2120102</v>
      </c>
      <c r="I579" s="10"/>
      <c r="J579" s="22"/>
      <c r="K579" s="23"/>
      <c r="L579" s="24"/>
      <c r="M579" s="30" t="s">
        <v>934</v>
      </c>
      <c r="N579" s="26">
        <v>777.94</v>
      </c>
      <c r="O579" s="26"/>
      <c r="P579" s="26"/>
      <c r="Q579" s="26"/>
      <c r="R579" s="26">
        <f t="shared" si="129"/>
        <v>777.94</v>
      </c>
      <c r="S579" s="26"/>
      <c r="T579" s="38"/>
      <c r="V579" s="9" t="s">
        <v>935</v>
      </c>
      <c r="W579" s="9">
        <v>778</v>
      </c>
    </row>
    <row r="580" spans="1:23" ht="18" customHeight="1">
      <c r="A580" s="9"/>
      <c r="B580" s="5">
        <v>1</v>
      </c>
      <c r="C580" s="2"/>
      <c r="D580" s="5">
        <v>0</v>
      </c>
      <c r="E580" s="11">
        <v>2120103</v>
      </c>
      <c r="F580" s="10">
        <v>212</v>
      </c>
      <c r="G580" s="10">
        <v>21201</v>
      </c>
      <c r="H580" s="10">
        <v>2120103</v>
      </c>
      <c r="I580" s="10"/>
      <c r="J580" s="22"/>
      <c r="K580" s="23"/>
      <c r="L580" s="24"/>
      <c r="M580" s="30" t="s">
        <v>936</v>
      </c>
      <c r="N580" s="26">
        <v>148.75</v>
      </c>
      <c r="O580" s="26"/>
      <c r="P580" s="26"/>
      <c r="Q580" s="26"/>
      <c r="R580" s="26">
        <f t="shared" si="129"/>
        <v>148.75</v>
      </c>
      <c r="S580" s="26"/>
      <c r="T580" s="38"/>
      <c r="V580" s="9" t="s">
        <v>937</v>
      </c>
      <c r="W580" s="9">
        <v>149</v>
      </c>
    </row>
    <row r="581" spans="1:23" ht="18" customHeight="1">
      <c r="A581" s="9"/>
      <c r="B581" s="5">
        <v>1</v>
      </c>
      <c r="C581" s="2"/>
      <c r="D581" s="5">
        <v>0</v>
      </c>
      <c r="E581" s="11">
        <v>2120106</v>
      </c>
      <c r="F581" s="10">
        <v>212</v>
      </c>
      <c r="G581" s="10">
        <v>21201</v>
      </c>
      <c r="H581" s="10">
        <v>2120106</v>
      </c>
      <c r="I581" s="10"/>
      <c r="J581" s="22"/>
      <c r="K581" s="23"/>
      <c r="L581" s="24"/>
      <c r="M581" s="30" t="s">
        <v>938</v>
      </c>
      <c r="N581" s="26">
        <v>376.01</v>
      </c>
      <c r="O581" s="26"/>
      <c r="P581" s="26"/>
      <c r="Q581" s="26"/>
      <c r="R581" s="26">
        <f t="shared" si="129"/>
        <v>376.01</v>
      </c>
      <c r="S581" s="26"/>
      <c r="T581" s="38"/>
      <c r="V581" s="9" t="s">
        <v>939</v>
      </c>
      <c r="W581" s="9">
        <v>376</v>
      </c>
    </row>
    <row r="582" spans="1:23" ht="18" customHeight="1">
      <c r="A582" s="9"/>
      <c r="B582" s="5">
        <v>1</v>
      </c>
      <c r="C582" s="2"/>
      <c r="D582" s="5">
        <v>0</v>
      </c>
      <c r="E582" s="11">
        <v>2120107</v>
      </c>
      <c r="F582" s="10">
        <v>212</v>
      </c>
      <c r="G582" s="10">
        <v>21201</v>
      </c>
      <c r="H582" s="10">
        <v>2120107</v>
      </c>
      <c r="I582" s="10"/>
      <c r="J582" s="22"/>
      <c r="K582" s="23"/>
      <c r="L582" s="24"/>
      <c r="M582" s="30" t="s">
        <v>940</v>
      </c>
      <c r="N582" s="26">
        <v>20</v>
      </c>
      <c r="O582" s="26"/>
      <c r="P582" s="26"/>
      <c r="Q582" s="26"/>
      <c r="R582" s="26">
        <f t="shared" si="129"/>
        <v>20</v>
      </c>
      <c r="S582" s="26"/>
      <c r="T582" s="38"/>
      <c r="V582" s="9" t="s">
        <v>941</v>
      </c>
      <c r="W582" s="9">
        <v>20</v>
      </c>
    </row>
    <row r="583" spans="1:23" ht="18" customHeight="1">
      <c r="A583" s="9"/>
      <c r="B583" s="5">
        <v>1</v>
      </c>
      <c r="C583" s="2"/>
      <c r="D583" s="5">
        <v>0</v>
      </c>
      <c r="E583" s="11">
        <v>2120109</v>
      </c>
      <c r="F583" s="10">
        <v>212</v>
      </c>
      <c r="G583" s="10">
        <v>21201</v>
      </c>
      <c r="H583" s="10">
        <v>2120109</v>
      </c>
      <c r="I583" s="10"/>
      <c r="J583" s="22"/>
      <c r="K583" s="23"/>
      <c r="L583" s="24"/>
      <c r="M583" s="30" t="s">
        <v>942</v>
      </c>
      <c r="N583" s="26">
        <v>28.7</v>
      </c>
      <c r="O583" s="26"/>
      <c r="P583" s="26"/>
      <c r="Q583" s="26"/>
      <c r="R583" s="26">
        <f t="shared" si="129"/>
        <v>28.7</v>
      </c>
      <c r="S583" s="26"/>
      <c r="T583" s="38"/>
      <c r="V583" s="9" t="s">
        <v>943</v>
      </c>
      <c r="W583" s="9">
        <v>29</v>
      </c>
    </row>
    <row r="584" spans="1:23" ht="18" customHeight="1">
      <c r="A584" s="9"/>
      <c r="B584" s="5"/>
      <c r="C584" s="2"/>
      <c r="D584" s="5"/>
      <c r="E584" s="11"/>
      <c r="F584" s="10"/>
      <c r="G584" s="10"/>
      <c r="H584" s="10"/>
      <c r="I584" s="10"/>
      <c r="J584" s="22"/>
      <c r="K584" s="23"/>
      <c r="L584" s="24"/>
      <c r="M584" s="39" t="s">
        <v>944</v>
      </c>
      <c r="N584" s="26">
        <v>80</v>
      </c>
      <c r="O584" s="26">
        <v>-10</v>
      </c>
      <c r="P584" s="26"/>
      <c r="Q584" s="26"/>
      <c r="R584" s="26">
        <f t="shared" si="129"/>
        <v>70</v>
      </c>
      <c r="S584" s="26"/>
      <c r="T584" s="38"/>
      <c r="V584" s="9" t="s">
        <v>945</v>
      </c>
      <c r="W584" s="9">
        <v>80</v>
      </c>
    </row>
    <row r="585" spans="1:23" ht="18" customHeight="1">
      <c r="A585" s="9"/>
      <c r="B585" s="5"/>
      <c r="C585" s="2"/>
      <c r="D585" s="5"/>
      <c r="E585" s="11"/>
      <c r="F585" s="10"/>
      <c r="G585" s="10"/>
      <c r="H585" s="10"/>
      <c r="I585" s="10"/>
      <c r="J585" s="22"/>
      <c r="K585" s="23"/>
      <c r="L585" s="24"/>
      <c r="M585" s="39" t="s">
        <v>946</v>
      </c>
      <c r="N585" s="26"/>
      <c r="O585" s="26"/>
      <c r="P585" s="26"/>
      <c r="Q585" s="26"/>
      <c r="R585" s="26">
        <f t="shared" si="129"/>
        <v>0</v>
      </c>
      <c r="S585" s="26"/>
      <c r="T585" s="38"/>
      <c r="V585" s="9" t="s">
        <v>947</v>
      </c>
      <c r="W585" s="9">
        <v>0</v>
      </c>
    </row>
    <row r="586" spans="1:23" ht="18" customHeight="1">
      <c r="A586" s="9"/>
      <c r="B586" s="5">
        <v>1</v>
      </c>
      <c r="C586" s="2"/>
      <c r="D586" s="5">
        <v>0</v>
      </c>
      <c r="E586" s="11">
        <v>2120199</v>
      </c>
      <c r="F586" s="10">
        <v>212</v>
      </c>
      <c r="G586" s="10">
        <v>21201</v>
      </c>
      <c r="H586" s="10">
        <v>2120199</v>
      </c>
      <c r="I586" s="10"/>
      <c r="J586" s="22"/>
      <c r="K586" s="23"/>
      <c r="L586" s="24"/>
      <c r="M586" s="30" t="s">
        <v>948</v>
      </c>
      <c r="N586" s="26">
        <v>95.91</v>
      </c>
      <c r="O586" s="26">
        <v>-15.02</v>
      </c>
      <c r="P586" s="26"/>
      <c r="Q586" s="26"/>
      <c r="R586" s="26">
        <f t="shared" si="129"/>
        <v>80.89</v>
      </c>
      <c r="S586" s="26"/>
      <c r="T586" s="38"/>
      <c r="V586" s="9" t="s">
        <v>949</v>
      </c>
      <c r="W586" s="9">
        <v>96</v>
      </c>
    </row>
    <row r="587" spans="1:23" ht="18" customHeight="1">
      <c r="A587" s="9"/>
      <c r="B587" s="5"/>
      <c r="C587" s="2"/>
      <c r="D587" s="5"/>
      <c r="E587" s="11"/>
      <c r="F587" s="10"/>
      <c r="G587" s="10"/>
      <c r="H587" s="10"/>
      <c r="I587" s="10"/>
      <c r="J587" s="22"/>
      <c r="K587" s="23"/>
      <c r="L587" s="24"/>
      <c r="M587" s="60" t="s">
        <v>950</v>
      </c>
      <c r="N587" s="26"/>
      <c r="O587" s="26"/>
      <c r="P587" s="26"/>
      <c r="Q587" s="26"/>
      <c r="R587" s="26">
        <f t="shared" si="129"/>
        <v>0</v>
      </c>
      <c r="S587" s="26"/>
      <c r="T587" s="38"/>
      <c r="V587" s="9" t="s">
        <v>951</v>
      </c>
      <c r="W587" s="9">
        <v>11908</v>
      </c>
    </row>
    <row r="588" spans="1:23" ht="18" customHeight="1">
      <c r="A588" s="9"/>
      <c r="B588" s="5"/>
      <c r="C588" s="2"/>
      <c r="D588" s="5"/>
      <c r="E588" s="11"/>
      <c r="F588" s="10"/>
      <c r="G588" s="10"/>
      <c r="H588" s="10"/>
      <c r="I588" s="10"/>
      <c r="J588" s="22"/>
      <c r="K588" s="23"/>
      <c r="L588" s="24"/>
      <c r="M588" s="39" t="s">
        <v>952</v>
      </c>
      <c r="N588" s="26">
        <v>391.66</v>
      </c>
      <c r="O588" s="26"/>
      <c r="P588" s="26"/>
      <c r="Q588" s="26"/>
      <c r="R588" s="26">
        <f t="shared" si="129"/>
        <v>391.66</v>
      </c>
      <c r="S588" s="26"/>
      <c r="T588" s="38"/>
      <c r="V588" s="9" t="s">
        <v>953</v>
      </c>
      <c r="W588" s="9">
        <v>392</v>
      </c>
    </row>
    <row r="589" spans="1:23" ht="18" customHeight="1">
      <c r="A589" s="9"/>
      <c r="B589" s="5">
        <v>1</v>
      </c>
      <c r="C589" s="2"/>
      <c r="D589" s="5">
        <v>0</v>
      </c>
      <c r="E589" s="11">
        <v>21202</v>
      </c>
      <c r="F589" s="10"/>
      <c r="G589" s="10">
        <v>21202</v>
      </c>
      <c r="H589" s="10"/>
      <c r="I589" s="10"/>
      <c r="J589" s="22"/>
      <c r="K589" s="23"/>
      <c r="L589" s="24"/>
      <c r="M589" s="30" t="s">
        <v>954</v>
      </c>
      <c r="N589" s="26">
        <v>170</v>
      </c>
      <c r="O589" s="26"/>
      <c r="P589" s="26"/>
      <c r="Q589" s="26"/>
      <c r="R589" s="26">
        <f t="shared" si="129"/>
        <v>170</v>
      </c>
      <c r="S589" s="26"/>
      <c r="T589" s="38"/>
      <c r="V589" s="9" t="s">
        <v>955</v>
      </c>
      <c r="W589" s="9">
        <v>170</v>
      </c>
    </row>
    <row r="590" spans="1:23" ht="18" customHeight="1">
      <c r="A590" s="9"/>
      <c r="B590" s="5"/>
      <c r="C590" s="2"/>
      <c r="D590" s="5"/>
      <c r="E590" s="11"/>
      <c r="F590" s="10"/>
      <c r="G590" s="10"/>
      <c r="H590" s="10"/>
      <c r="I590" s="10"/>
      <c r="J590" s="22"/>
      <c r="K590" s="23"/>
      <c r="L590" s="24"/>
      <c r="M590" s="39" t="s">
        <v>956</v>
      </c>
      <c r="N590" s="26">
        <v>527.82</v>
      </c>
      <c r="O590" s="26">
        <v>-527.82</v>
      </c>
      <c r="P590" s="26"/>
      <c r="Q590" s="26"/>
      <c r="R590" s="26">
        <f t="shared" si="129"/>
        <v>0</v>
      </c>
      <c r="S590" s="26"/>
      <c r="T590" s="38"/>
      <c r="V590" s="9" t="s">
        <v>957</v>
      </c>
      <c r="W590" s="9">
        <v>528</v>
      </c>
    </row>
    <row r="591" spans="1:23" ht="18" customHeight="1">
      <c r="A591" s="9"/>
      <c r="B591" s="5"/>
      <c r="C591" s="2"/>
      <c r="D591" s="5"/>
      <c r="E591" s="11"/>
      <c r="F591" s="10"/>
      <c r="G591" s="10"/>
      <c r="H591" s="10"/>
      <c r="I591" s="10"/>
      <c r="J591" s="22"/>
      <c r="K591" s="23"/>
      <c r="L591" s="24"/>
      <c r="M591" s="30" t="s">
        <v>958</v>
      </c>
      <c r="N591" s="26">
        <v>454.1</v>
      </c>
      <c r="O591" s="26">
        <v>-454.1</v>
      </c>
      <c r="P591" s="26"/>
      <c r="Q591" s="26"/>
      <c r="R591" s="26">
        <f t="shared" si="129"/>
        <v>0</v>
      </c>
      <c r="S591" s="26"/>
      <c r="T591" s="38"/>
      <c r="V591" s="9" t="s">
        <v>959</v>
      </c>
      <c r="W591" s="9">
        <v>454</v>
      </c>
    </row>
    <row r="592" spans="1:23" ht="18" customHeight="1">
      <c r="A592" s="9"/>
      <c r="B592" s="5"/>
      <c r="C592" s="2"/>
      <c r="D592" s="5"/>
      <c r="E592" s="11"/>
      <c r="F592" s="10"/>
      <c r="G592" s="10"/>
      <c r="H592" s="10"/>
      <c r="I592" s="10"/>
      <c r="J592" s="22"/>
      <c r="K592" s="23"/>
      <c r="L592" s="24"/>
      <c r="M592" s="39" t="s">
        <v>960</v>
      </c>
      <c r="N592" s="26">
        <v>6909.7</v>
      </c>
      <c r="O592" s="26">
        <v>-2057.78</v>
      </c>
      <c r="P592" s="26"/>
      <c r="Q592" s="26"/>
      <c r="R592" s="26">
        <f t="shared" si="129"/>
        <v>4851.92</v>
      </c>
      <c r="S592" s="26"/>
      <c r="T592" s="38"/>
      <c r="V592" s="9" t="s">
        <v>961</v>
      </c>
      <c r="W592" s="9">
        <v>6910</v>
      </c>
    </row>
    <row r="593" spans="1:23" ht="18" customHeight="1">
      <c r="A593" s="9"/>
      <c r="B593" s="5">
        <v>1</v>
      </c>
      <c r="C593" s="2"/>
      <c r="D593" s="5">
        <v>0</v>
      </c>
      <c r="E593" s="11">
        <v>2120201</v>
      </c>
      <c r="F593" s="10">
        <v>212</v>
      </c>
      <c r="G593" s="10">
        <v>21202</v>
      </c>
      <c r="H593" s="10">
        <v>2120201</v>
      </c>
      <c r="I593" s="10"/>
      <c r="J593" s="22"/>
      <c r="K593" s="23"/>
      <c r="L593" s="24"/>
      <c r="M593" s="30" t="s">
        <v>962</v>
      </c>
      <c r="N593" s="26">
        <f aca="true" t="shared" si="130" ref="N593:S593">SUM(N594:N615)</f>
        <v>4806.27</v>
      </c>
      <c r="O593" s="26">
        <f t="shared" si="130"/>
        <v>-807.89</v>
      </c>
      <c r="P593" s="26">
        <f t="shared" si="130"/>
        <v>0</v>
      </c>
      <c r="Q593" s="26">
        <f t="shared" si="130"/>
        <v>0</v>
      </c>
      <c r="R593" s="26">
        <f t="shared" si="130"/>
        <v>3998.3800000000006</v>
      </c>
      <c r="S593" s="26">
        <f t="shared" si="130"/>
        <v>0</v>
      </c>
      <c r="T593" s="38"/>
      <c r="V593" s="9" t="s">
        <v>963</v>
      </c>
      <c r="W593" s="9">
        <v>4806</v>
      </c>
    </row>
    <row r="594" spans="1:23" ht="18" customHeight="1">
      <c r="A594" s="9"/>
      <c r="B594" s="5"/>
      <c r="C594" s="2"/>
      <c r="D594" s="5"/>
      <c r="E594" s="11">
        <v>21299</v>
      </c>
      <c r="F594" s="10"/>
      <c r="G594" s="11">
        <v>21299</v>
      </c>
      <c r="H594" s="10"/>
      <c r="I594" s="10"/>
      <c r="J594" s="22"/>
      <c r="K594" s="23"/>
      <c r="L594" s="24"/>
      <c r="M594" s="30" t="s">
        <v>131</v>
      </c>
      <c r="N594" s="26">
        <v>1045.21</v>
      </c>
      <c r="O594" s="26"/>
      <c r="P594" s="26"/>
      <c r="Q594" s="26"/>
      <c r="R594" s="26">
        <f aca="true" t="shared" si="131" ref="R594:R615">SUM(N594:Q594)</f>
        <v>1045.21</v>
      </c>
      <c r="S594" s="26"/>
      <c r="T594" s="38"/>
      <c r="V594" s="9" t="s">
        <v>98</v>
      </c>
      <c r="W594" s="9">
        <v>1045</v>
      </c>
    </row>
    <row r="595" spans="1:23" ht="18" customHeight="1">
      <c r="A595" s="9"/>
      <c r="B595" s="5"/>
      <c r="C595" s="2"/>
      <c r="D595" s="5"/>
      <c r="E595" s="11">
        <v>2129999</v>
      </c>
      <c r="F595" s="10">
        <v>212</v>
      </c>
      <c r="G595" s="10">
        <v>21299</v>
      </c>
      <c r="H595" s="10">
        <v>2129999</v>
      </c>
      <c r="I595" s="10"/>
      <c r="J595" s="22"/>
      <c r="K595" s="23"/>
      <c r="L595" s="24"/>
      <c r="M595" s="30" t="s">
        <v>132</v>
      </c>
      <c r="N595" s="26">
        <v>5.28</v>
      </c>
      <c r="O595" s="26"/>
      <c r="P595" s="26"/>
      <c r="Q595" s="26"/>
      <c r="R595" s="26">
        <f t="shared" si="131"/>
        <v>5.28</v>
      </c>
      <c r="S595" s="26"/>
      <c r="T595" s="38"/>
      <c r="V595" s="9" t="s">
        <v>100</v>
      </c>
      <c r="W595" s="9">
        <v>5</v>
      </c>
    </row>
    <row r="596" spans="1:23" ht="18" customHeight="1">
      <c r="A596" s="9"/>
      <c r="B596" s="5">
        <v>1</v>
      </c>
      <c r="C596" s="2"/>
      <c r="D596" s="5">
        <v>0</v>
      </c>
      <c r="E596" s="11">
        <v>213</v>
      </c>
      <c r="F596" s="10">
        <v>213</v>
      </c>
      <c r="G596" s="10"/>
      <c r="H596" s="10"/>
      <c r="I596" s="10"/>
      <c r="J596" s="22"/>
      <c r="K596" s="23"/>
      <c r="L596" s="24"/>
      <c r="M596" s="30" t="s">
        <v>133</v>
      </c>
      <c r="N596" s="26"/>
      <c r="O596" s="26"/>
      <c r="P596" s="26"/>
      <c r="Q596" s="26"/>
      <c r="R596" s="26">
        <f t="shared" si="131"/>
        <v>0</v>
      </c>
      <c r="S596" s="26"/>
      <c r="T596" s="38"/>
      <c r="V596" s="9" t="s">
        <v>102</v>
      </c>
      <c r="W596" s="9">
        <v>0</v>
      </c>
    </row>
    <row r="597" spans="1:23" ht="18" customHeight="1">
      <c r="A597" s="9"/>
      <c r="B597" s="5">
        <v>1</v>
      </c>
      <c r="C597" s="2"/>
      <c r="D597" s="5">
        <v>0</v>
      </c>
      <c r="E597" s="11">
        <v>21301</v>
      </c>
      <c r="F597" s="10"/>
      <c r="G597" s="10">
        <v>21301</v>
      </c>
      <c r="H597" s="10"/>
      <c r="I597" s="10"/>
      <c r="J597" s="22"/>
      <c r="K597" s="23"/>
      <c r="L597" s="24"/>
      <c r="M597" s="30" t="s">
        <v>964</v>
      </c>
      <c r="N597" s="26">
        <v>606.45</v>
      </c>
      <c r="O597" s="26"/>
      <c r="P597" s="26"/>
      <c r="Q597" s="26"/>
      <c r="R597" s="26">
        <f t="shared" si="131"/>
        <v>606.45</v>
      </c>
      <c r="S597" s="26"/>
      <c r="T597" s="38"/>
      <c r="V597" s="9" t="s">
        <v>965</v>
      </c>
      <c r="W597" s="9">
        <v>606</v>
      </c>
    </row>
    <row r="598" spans="1:23" ht="18" customHeight="1">
      <c r="A598" s="9"/>
      <c r="B598" s="5">
        <v>1</v>
      </c>
      <c r="C598" s="2"/>
      <c r="D598" s="5">
        <v>0</v>
      </c>
      <c r="E598" s="11">
        <v>2130101</v>
      </c>
      <c r="F598" s="10">
        <v>213</v>
      </c>
      <c r="G598" s="10">
        <v>21301</v>
      </c>
      <c r="H598" s="10">
        <v>2130101</v>
      </c>
      <c r="I598" s="10"/>
      <c r="J598" s="22"/>
      <c r="K598" s="23"/>
      <c r="L598" s="24"/>
      <c r="M598" s="30" t="s">
        <v>966</v>
      </c>
      <c r="N598" s="26">
        <v>299.5</v>
      </c>
      <c r="O598" s="26">
        <v>-90</v>
      </c>
      <c r="P598" s="26"/>
      <c r="Q598" s="26"/>
      <c r="R598" s="26">
        <f t="shared" si="131"/>
        <v>209.5</v>
      </c>
      <c r="S598" s="26"/>
      <c r="T598" s="38"/>
      <c r="V598" s="9" t="s">
        <v>967</v>
      </c>
      <c r="W598" s="9">
        <v>299</v>
      </c>
    </row>
    <row r="599" spans="1:23" ht="18" customHeight="1">
      <c r="A599" s="9"/>
      <c r="B599" s="5"/>
      <c r="C599" s="2"/>
      <c r="D599" s="5"/>
      <c r="E599" s="11"/>
      <c r="F599" s="10"/>
      <c r="G599" s="10"/>
      <c r="H599" s="10"/>
      <c r="I599" s="10"/>
      <c r="J599" s="22"/>
      <c r="K599" s="23"/>
      <c r="L599" s="24"/>
      <c r="M599" s="39" t="s">
        <v>968</v>
      </c>
      <c r="N599" s="26">
        <v>125.03</v>
      </c>
      <c r="O599" s="26">
        <v>-7.73</v>
      </c>
      <c r="P599" s="26"/>
      <c r="Q599" s="26"/>
      <c r="R599" s="26">
        <f t="shared" si="131"/>
        <v>117.3</v>
      </c>
      <c r="S599" s="26"/>
      <c r="T599" s="38"/>
      <c r="V599" s="9" t="s">
        <v>969</v>
      </c>
      <c r="W599" s="9">
        <v>125</v>
      </c>
    </row>
    <row r="600" spans="1:23" ht="18" customHeight="1">
      <c r="A600" s="9"/>
      <c r="B600" s="5">
        <v>1</v>
      </c>
      <c r="C600" s="2"/>
      <c r="D600" s="5">
        <v>0</v>
      </c>
      <c r="E600" s="11">
        <v>2130102</v>
      </c>
      <c r="F600" s="10">
        <v>213</v>
      </c>
      <c r="G600" s="10">
        <v>21301</v>
      </c>
      <c r="H600" s="10">
        <v>2130102</v>
      </c>
      <c r="I600" s="10"/>
      <c r="J600" s="22"/>
      <c r="K600" s="23"/>
      <c r="L600" s="24"/>
      <c r="M600" s="30" t="s">
        <v>970</v>
      </c>
      <c r="N600" s="26"/>
      <c r="O600" s="26"/>
      <c r="P600" s="26"/>
      <c r="Q600" s="26"/>
      <c r="R600" s="26">
        <f t="shared" si="131"/>
        <v>0</v>
      </c>
      <c r="S600" s="26"/>
      <c r="T600" s="38"/>
      <c r="V600" s="9" t="s">
        <v>971</v>
      </c>
      <c r="W600" s="9">
        <v>0</v>
      </c>
    </row>
    <row r="601" spans="1:23" ht="18" customHeight="1">
      <c r="A601" s="9"/>
      <c r="B601" s="5"/>
      <c r="C601" s="2"/>
      <c r="D601" s="5"/>
      <c r="E601" s="11"/>
      <c r="F601" s="10"/>
      <c r="G601" s="10"/>
      <c r="H601" s="10"/>
      <c r="I601" s="10"/>
      <c r="J601" s="22"/>
      <c r="K601" s="23"/>
      <c r="L601" s="24"/>
      <c r="M601" s="39" t="s">
        <v>972</v>
      </c>
      <c r="N601" s="26">
        <v>103.6</v>
      </c>
      <c r="O601" s="26"/>
      <c r="P601" s="26"/>
      <c r="Q601" s="26"/>
      <c r="R601" s="26">
        <f t="shared" si="131"/>
        <v>103.6</v>
      </c>
      <c r="S601" s="26"/>
      <c r="T601" s="38"/>
      <c r="V601" s="9" t="s">
        <v>973</v>
      </c>
      <c r="W601" s="9">
        <v>104</v>
      </c>
    </row>
    <row r="602" spans="1:23" ht="18" customHeight="1">
      <c r="A602" s="9"/>
      <c r="B602" s="5">
        <v>1</v>
      </c>
      <c r="C602" s="2"/>
      <c r="D602" s="5">
        <v>0</v>
      </c>
      <c r="E602" s="11">
        <v>2130103</v>
      </c>
      <c r="F602" s="10">
        <v>213</v>
      </c>
      <c r="G602" s="10">
        <v>21301</v>
      </c>
      <c r="H602" s="10">
        <v>2130103</v>
      </c>
      <c r="I602" s="10"/>
      <c r="J602" s="22"/>
      <c r="K602" s="23"/>
      <c r="L602" s="24"/>
      <c r="M602" s="30" t="s">
        <v>974</v>
      </c>
      <c r="N602" s="26">
        <v>926</v>
      </c>
      <c r="O602" s="26"/>
      <c r="P602" s="26"/>
      <c r="Q602" s="26"/>
      <c r="R602" s="26">
        <f t="shared" si="131"/>
        <v>926</v>
      </c>
      <c r="S602" s="26"/>
      <c r="T602" s="38"/>
      <c r="V602" s="9" t="s">
        <v>975</v>
      </c>
      <c r="W602" s="9">
        <v>926</v>
      </c>
    </row>
    <row r="603" spans="1:23" ht="18" customHeight="1">
      <c r="A603" s="9"/>
      <c r="B603" s="5">
        <v>1</v>
      </c>
      <c r="C603" s="2"/>
      <c r="D603" s="5">
        <v>0</v>
      </c>
      <c r="E603" s="11">
        <v>2130104</v>
      </c>
      <c r="F603" s="10">
        <v>213</v>
      </c>
      <c r="G603" s="10">
        <v>21301</v>
      </c>
      <c r="H603" s="10">
        <v>2130104</v>
      </c>
      <c r="I603" s="10"/>
      <c r="J603" s="22"/>
      <c r="K603" s="23"/>
      <c r="L603" s="24"/>
      <c r="M603" s="30" t="s">
        <v>976</v>
      </c>
      <c r="N603" s="26"/>
      <c r="O603" s="26"/>
      <c r="P603" s="26"/>
      <c r="Q603" s="26"/>
      <c r="R603" s="26">
        <f t="shared" si="131"/>
        <v>0</v>
      </c>
      <c r="S603" s="26"/>
      <c r="T603" s="38"/>
      <c r="V603" s="9" t="s">
        <v>977</v>
      </c>
      <c r="W603" s="9">
        <v>0</v>
      </c>
    </row>
    <row r="604" spans="1:23" ht="18" customHeight="1">
      <c r="A604" s="9"/>
      <c r="B604" s="5"/>
      <c r="C604" s="2"/>
      <c r="D604" s="5"/>
      <c r="E604" s="11"/>
      <c r="F604" s="10"/>
      <c r="G604" s="10"/>
      <c r="H604" s="10"/>
      <c r="I604" s="10"/>
      <c r="J604" s="22"/>
      <c r="K604" s="23"/>
      <c r="L604" s="24"/>
      <c r="M604" s="30" t="s">
        <v>978</v>
      </c>
      <c r="N604" s="26">
        <v>15</v>
      </c>
      <c r="O604" s="26">
        <v>-5</v>
      </c>
      <c r="P604" s="26"/>
      <c r="Q604" s="26"/>
      <c r="R604" s="26">
        <f t="shared" si="131"/>
        <v>10</v>
      </c>
      <c r="S604" s="26"/>
      <c r="T604" s="38"/>
      <c r="V604" s="9" t="s">
        <v>979</v>
      </c>
      <c r="W604" s="9">
        <v>15</v>
      </c>
    </row>
    <row r="605" spans="1:23" ht="18" customHeight="1">
      <c r="A605" s="9"/>
      <c r="B605" s="5"/>
      <c r="C605" s="2"/>
      <c r="D605" s="5"/>
      <c r="E605" s="11"/>
      <c r="F605" s="10"/>
      <c r="G605" s="10"/>
      <c r="H605" s="10"/>
      <c r="I605" s="10"/>
      <c r="J605" s="22"/>
      <c r="K605" s="23"/>
      <c r="L605" s="24"/>
      <c r="M605" s="39" t="s">
        <v>980</v>
      </c>
      <c r="N605" s="26"/>
      <c r="O605" s="26"/>
      <c r="P605" s="26"/>
      <c r="Q605" s="26"/>
      <c r="R605" s="26">
        <f t="shared" si="131"/>
        <v>0</v>
      </c>
      <c r="S605" s="26"/>
      <c r="T605" s="38"/>
      <c r="V605" s="9" t="s">
        <v>981</v>
      </c>
      <c r="W605" s="9">
        <v>0</v>
      </c>
    </row>
    <row r="606" spans="1:23" ht="18" customHeight="1">
      <c r="A606" s="9"/>
      <c r="B606" s="5">
        <v>1</v>
      </c>
      <c r="C606" s="2"/>
      <c r="D606" s="5">
        <v>0</v>
      </c>
      <c r="E606" s="11">
        <v>2130109</v>
      </c>
      <c r="F606" s="10">
        <v>213</v>
      </c>
      <c r="G606" s="10">
        <v>21301</v>
      </c>
      <c r="H606" s="10">
        <v>2130109</v>
      </c>
      <c r="I606" s="10"/>
      <c r="J606" s="22"/>
      <c r="K606" s="23"/>
      <c r="L606" s="24"/>
      <c r="M606" s="30" t="s">
        <v>982</v>
      </c>
      <c r="N606" s="26"/>
      <c r="O606" s="26"/>
      <c r="P606" s="26"/>
      <c r="Q606" s="26"/>
      <c r="R606" s="26">
        <f t="shared" si="131"/>
        <v>0</v>
      </c>
      <c r="S606" s="26"/>
      <c r="T606" s="38"/>
      <c r="V606" s="9" t="s">
        <v>983</v>
      </c>
      <c r="W606" s="9">
        <v>0</v>
      </c>
    </row>
    <row r="607" spans="1:23" ht="18" customHeight="1">
      <c r="A607" s="9"/>
      <c r="B607" s="5">
        <v>1</v>
      </c>
      <c r="C607" s="2"/>
      <c r="D607" s="5">
        <v>0</v>
      </c>
      <c r="E607" s="11">
        <v>2130110</v>
      </c>
      <c r="F607" s="10">
        <v>213</v>
      </c>
      <c r="G607" s="10">
        <v>21301</v>
      </c>
      <c r="H607" s="10">
        <v>2130110</v>
      </c>
      <c r="I607" s="10"/>
      <c r="J607" s="22"/>
      <c r="K607" s="23"/>
      <c r="L607" s="24"/>
      <c r="M607" s="30" t="s">
        <v>984</v>
      </c>
      <c r="N607" s="26"/>
      <c r="O607" s="26"/>
      <c r="P607" s="26"/>
      <c r="Q607" s="26"/>
      <c r="R607" s="26">
        <f t="shared" si="131"/>
        <v>0</v>
      </c>
      <c r="S607" s="26"/>
      <c r="T607" s="38"/>
      <c r="V607" s="9" t="s">
        <v>985</v>
      </c>
      <c r="W607" s="9">
        <v>0</v>
      </c>
    </row>
    <row r="608" spans="1:23" ht="18" customHeight="1">
      <c r="A608" s="9"/>
      <c r="B608" s="5">
        <v>1</v>
      </c>
      <c r="C608" s="2"/>
      <c r="D608" s="5">
        <v>0</v>
      </c>
      <c r="E608" s="11">
        <v>2130111</v>
      </c>
      <c r="F608" s="10">
        <v>213</v>
      </c>
      <c r="G608" s="10">
        <v>21301</v>
      </c>
      <c r="H608" s="10">
        <v>2130111</v>
      </c>
      <c r="I608" s="10"/>
      <c r="J608" s="22"/>
      <c r="K608" s="23"/>
      <c r="L608" s="24"/>
      <c r="M608" s="30" t="s">
        <v>986</v>
      </c>
      <c r="N608" s="26">
        <v>7.09</v>
      </c>
      <c r="O608" s="26"/>
      <c r="P608" s="26"/>
      <c r="Q608" s="26"/>
      <c r="R608" s="26">
        <f t="shared" si="131"/>
        <v>7.09</v>
      </c>
      <c r="S608" s="26"/>
      <c r="T608" s="38"/>
      <c r="V608" s="9" t="s">
        <v>987</v>
      </c>
      <c r="W608" s="9">
        <v>7</v>
      </c>
    </row>
    <row r="609" spans="1:23" ht="18" customHeight="1">
      <c r="A609" s="9"/>
      <c r="B609" s="5">
        <v>1</v>
      </c>
      <c r="C609" s="2"/>
      <c r="D609" s="5">
        <v>0</v>
      </c>
      <c r="E609" s="11">
        <v>2130112</v>
      </c>
      <c r="F609" s="10">
        <v>213</v>
      </c>
      <c r="G609" s="10">
        <v>21301</v>
      </c>
      <c r="H609" s="10">
        <v>2130112</v>
      </c>
      <c r="I609" s="10"/>
      <c r="J609" s="22"/>
      <c r="K609" s="23"/>
      <c r="L609" s="24"/>
      <c r="M609" s="30" t="s">
        <v>988</v>
      </c>
      <c r="N609" s="26"/>
      <c r="O609" s="26"/>
      <c r="P609" s="26"/>
      <c r="Q609" s="26"/>
      <c r="R609" s="26">
        <f t="shared" si="131"/>
        <v>0</v>
      </c>
      <c r="S609" s="26"/>
      <c r="T609" s="38"/>
      <c r="V609" s="9" t="s">
        <v>989</v>
      </c>
      <c r="W609" s="9">
        <v>0</v>
      </c>
    </row>
    <row r="610" spans="1:23" ht="18" customHeight="1">
      <c r="A610" s="9"/>
      <c r="B610" s="5">
        <v>1</v>
      </c>
      <c r="C610" s="2"/>
      <c r="D610" s="5">
        <v>0</v>
      </c>
      <c r="E610" s="11">
        <v>2130114</v>
      </c>
      <c r="F610" s="10">
        <v>213</v>
      </c>
      <c r="G610" s="10">
        <v>21301</v>
      </c>
      <c r="H610" s="10">
        <v>2130114</v>
      </c>
      <c r="I610" s="10"/>
      <c r="J610" s="22"/>
      <c r="K610" s="23"/>
      <c r="L610" s="24"/>
      <c r="M610" s="30" t="s">
        <v>990</v>
      </c>
      <c r="N610" s="26"/>
      <c r="O610" s="26"/>
      <c r="P610" s="26"/>
      <c r="Q610" s="26"/>
      <c r="R610" s="26">
        <f t="shared" si="131"/>
        <v>0</v>
      </c>
      <c r="S610" s="26"/>
      <c r="T610" s="38"/>
      <c r="V610" s="9" t="s">
        <v>991</v>
      </c>
      <c r="W610" s="9">
        <v>0</v>
      </c>
    </row>
    <row r="611" spans="1:23" ht="18" customHeight="1">
      <c r="A611" s="9"/>
      <c r="B611" s="5"/>
      <c r="C611" s="2"/>
      <c r="D611" s="5"/>
      <c r="E611" s="11"/>
      <c r="F611" s="10"/>
      <c r="G611" s="10"/>
      <c r="H611" s="10"/>
      <c r="I611" s="10"/>
      <c r="J611" s="22"/>
      <c r="K611" s="23"/>
      <c r="L611" s="24"/>
      <c r="M611" s="39" t="s">
        <v>992</v>
      </c>
      <c r="N611" s="26">
        <v>7.61</v>
      </c>
      <c r="O611" s="26"/>
      <c r="P611" s="26"/>
      <c r="Q611" s="26"/>
      <c r="R611" s="26">
        <f t="shared" si="131"/>
        <v>7.61</v>
      </c>
      <c r="S611" s="26"/>
      <c r="T611" s="38"/>
      <c r="V611" s="9" t="s">
        <v>993</v>
      </c>
      <c r="W611" s="9">
        <v>8</v>
      </c>
    </row>
    <row r="612" spans="1:23" ht="18" customHeight="1">
      <c r="A612" s="9"/>
      <c r="B612" s="5"/>
      <c r="C612" s="2"/>
      <c r="D612" s="5"/>
      <c r="E612" s="11"/>
      <c r="F612" s="10"/>
      <c r="G612" s="10"/>
      <c r="H612" s="10"/>
      <c r="I612" s="10"/>
      <c r="J612" s="22"/>
      <c r="K612" s="23"/>
      <c r="L612" s="24"/>
      <c r="M612" s="30" t="s">
        <v>994</v>
      </c>
      <c r="N612" s="26">
        <v>100</v>
      </c>
      <c r="O612" s="26"/>
      <c r="P612" s="26"/>
      <c r="Q612" s="26"/>
      <c r="R612" s="26">
        <f t="shared" si="131"/>
        <v>100</v>
      </c>
      <c r="S612" s="26"/>
      <c r="T612" s="38"/>
      <c r="V612" s="9" t="s">
        <v>995</v>
      </c>
      <c r="W612" s="9">
        <v>100</v>
      </c>
    </row>
    <row r="613" spans="1:23" ht="18" customHeight="1">
      <c r="A613" s="9"/>
      <c r="B613" s="5">
        <v>1</v>
      </c>
      <c r="C613" s="2"/>
      <c r="D613" s="5">
        <v>0</v>
      </c>
      <c r="E613" s="11">
        <v>2130122</v>
      </c>
      <c r="F613" s="10">
        <v>213</v>
      </c>
      <c r="G613" s="10">
        <v>21301</v>
      </c>
      <c r="H613" s="10">
        <v>2130122</v>
      </c>
      <c r="I613" s="10"/>
      <c r="J613" s="22"/>
      <c r="K613" s="23"/>
      <c r="L613" s="24"/>
      <c r="M613" s="30" t="s">
        <v>996</v>
      </c>
      <c r="N613" s="26">
        <v>24.7</v>
      </c>
      <c r="O613" s="26">
        <v>-24.7</v>
      </c>
      <c r="P613" s="26"/>
      <c r="Q613" s="26"/>
      <c r="R613" s="26">
        <f t="shared" si="131"/>
        <v>0</v>
      </c>
      <c r="S613" s="26"/>
      <c r="T613" s="38"/>
      <c r="V613" s="9" t="s">
        <v>997</v>
      </c>
      <c r="W613" s="9">
        <v>25</v>
      </c>
    </row>
    <row r="614" spans="1:23" ht="18" customHeight="1">
      <c r="A614" s="9"/>
      <c r="B614" s="5">
        <v>1</v>
      </c>
      <c r="C614" s="2"/>
      <c r="D614" s="5">
        <v>0</v>
      </c>
      <c r="E614" s="11">
        <v>2130125</v>
      </c>
      <c r="F614" s="10">
        <v>213</v>
      </c>
      <c r="G614" s="10">
        <v>21301</v>
      </c>
      <c r="H614" s="10">
        <v>2130125</v>
      </c>
      <c r="I614" s="10"/>
      <c r="J614" s="22"/>
      <c r="K614" s="23"/>
      <c r="L614" s="24"/>
      <c r="M614" s="30" t="s">
        <v>998</v>
      </c>
      <c r="N614" s="26">
        <v>388.51</v>
      </c>
      <c r="O614" s="26">
        <v>-82.46</v>
      </c>
      <c r="P614" s="26"/>
      <c r="Q614" s="26"/>
      <c r="R614" s="26">
        <f t="shared" si="131"/>
        <v>306.05</v>
      </c>
      <c r="S614" s="26"/>
      <c r="T614" s="38"/>
      <c r="V614" s="9" t="s">
        <v>999</v>
      </c>
      <c r="W614" s="9">
        <v>389</v>
      </c>
    </row>
    <row r="615" spans="1:23" ht="18" customHeight="1">
      <c r="A615" s="9"/>
      <c r="B615" s="5">
        <v>1</v>
      </c>
      <c r="C615" s="2"/>
      <c r="D615" s="5">
        <v>0</v>
      </c>
      <c r="E615" s="11">
        <v>21302</v>
      </c>
      <c r="F615" s="10"/>
      <c r="G615" s="10">
        <v>21302</v>
      </c>
      <c r="H615" s="64"/>
      <c r="I615" s="64"/>
      <c r="J615" s="22"/>
      <c r="K615" s="23"/>
      <c r="L615" s="24"/>
      <c r="M615" s="30" t="s">
        <v>1000</v>
      </c>
      <c r="N615" s="26">
        <v>1152.29</v>
      </c>
      <c r="O615" s="26">
        <v>-598</v>
      </c>
      <c r="P615" s="26"/>
      <c r="Q615" s="26"/>
      <c r="R615" s="26">
        <f t="shared" si="131"/>
        <v>554.29</v>
      </c>
      <c r="S615" s="26"/>
      <c r="T615" s="38"/>
      <c r="V615" s="9" t="s">
        <v>1001</v>
      </c>
      <c r="W615" s="9">
        <v>1152</v>
      </c>
    </row>
    <row r="616" spans="1:23" ht="18" customHeight="1">
      <c r="A616" s="9"/>
      <c r="B616" s="5">
        <v>1</v>
      </c>
      <c r="C616" s="2"/>
      <c r="D616" s="5">
        <v>0</v>
      </c>
      <c r="E616" s="11">
        <v>2130201</v>
      </c>
      <c r="F616" s="10">
        <v>213</v>
      </c>
      <c r="G616" s="10">
        <v>21302</v>
      </c>
      <c r="H616" s="10">
        <v>2130201</v>
      </c>
      <c r="I616" s="10"/>
      <c r="J616" s="22"/>
      <c r="K616" s="23"/>
      <c r="L616" s="24"/>
      <c r="M616" s="30" t="s">
        <v>1002</v>
      </c>
      <c r="N616" s="26">
        <f aca="true" t="shared" si="132" ref="N616:S616">SUM(N617:N633)</f>
        <v>33753.85</v>
      </c>
      <c r="O616" s="26">
        <f t="shared" si="132"/>
        <v>-1762.73</v>
      </c>
      <c r="P616" s="26">
        <f t="shared" si="132"/>
        <v>0</v>
      </c>
      <c r="Q616" s="26">
        <f t="shared" si="132"/>
        <v>0</v>
      </c>
      <c r="R616" s="26">
        <f t="shared" si="132"/>
        <v>31991.12</v>
      </c>
      <c r="S616" s="26">
        <f t="shared" si="132"/>
        <v>0</v>
      </c>
      <c r="T616" s="38"/>
      <c r="V616" s="9" t="s">
        <v>1003</v>
      </c>
      <c r="W616" s="9">
        <v>33754</v>
      </c>
    </row>
    <row r="617" spans="1:23" ht="18" customHeight="1">
      <c r="A617" s="9"/>
      <c r="B617" s="5">
        <v>1</v>
      </c>
      <c r="C617" s="2"/>
      <c r="D617" s="5">
        <v>0</v>
      </c>
      <c r="E617" s="11">
        <v>2130202</v>
      </c>
      <c r="F617" s="10">
        <v>213</v>
      </c>
      <c r="G617" s="10">
        <v>21302</v>
      </c>
      <c r="H617" s="10">
        <v>2130202</v>
      </c>
      <c r="I617" s="10"/>
      <c r="J617" s="22"/>
      <c r="K617" s="23"/>
      <c r="L617" s="24"/>
      <c r="M617" s="30" t="s">
        <v>131</v>
      </c>
      <c r="N617" s="26">
        <v>1125.85</v>
      </c>
      <c r="O617" s="26"/>
      <c r="P617" s="26"/>
      <c r="Q617" s="26"/>
      <c r="R617" s="26">
        <f aca="true" t="shared" si="133" ref="R617:R633">SUM(N617:Q617)</f>
        <v>1125.85</v>
      </c>
      <c r="S617" s="26"/>
      <c r="T617" s="38"/>
      <c r="V617" s="9" t="s">
        <v>98</v>
      </c>
      <c r="W617" s="9">
        <v>1126</v>
      </c>
    </row>
    <row r="618" spans="1:23" ht="18" customHeight="1">
      <c r="A618" s="9"/>
      <c r="B618" s="5"/>
      <c r="C618" s="2"/>
      <c r="D618" s="5"/>
      <c r="E618" s="11"/>
      <c r="F618" s="10"/>
      <c r="G618" s="10"/>
      <c r="H618" s="10"/>
      <c r="I618" s="10"/>
      <c r="J618" s="22"/>
      <c r="K618" s="23"/>
      <c r="L618" s="24"/>
      <c r="M618" s="30" t="s">
        <v>132</v>
      </c>
      <c r="N618" s="26">
        <v>140</v>
      </c>
      <c r="O618" s="26"/>
      <c r="P618" s="26"/>
      <c r="Q618" s="26"/>
      <c r="R618" s="26">
        <f t="shared" si="133"/>
        <v>140</v>
      </c>
      <c r="S618" s="26"/>
      <c r="T618" s="38"/>
      <c r="V618" s="9" t="s">
        <v>100</v>
      </c>
      <c r="W618" s="9">
        <v>140</v>
      </c>
    </row>
    <row r="619" spans="1:23" ht="18" customHeight="1">
      <c r="A619" s="9"/>
      <c r="B619" s="5"/>
      <c r="C619" s="2"/>
      <c r="D619" s="5"/>
      <c r="E619" s="11"/>
      <c r="F619" s="10"/>
      <c r="G619" s="10"/>
      <c r="H619" s="10"/>
      <c r="I619" s="10"/>
      <c r="J619" s="22"/>
      <c r="K619" s="23"/>
      <c r="L619" s="24"/>
      <c r="M619" s="30" t="s">
        <v>133</v>
      </c>
      <c r="N619" s="26"/>
      <c r="O619" s="26"/>
      <c r="P619" s="26"/>
      <c r="Q619" s="26"/>
      <c r="R619" s="26">
        <f t="shared" si="133"/>
        <v>0</v>
      </c>
      <c r="S619" s="26"/>
      <c r="T619" s="38"/>
      <c r="V619" s="9" t="s">
        <v>102</v>
      </c>
      <c r="W619" s="9">
        <v>0</v>
      </c>
    </row>
    <row r="620" spans="1:23" ht="18" customHeight="1">
      <c r="A620" s="9"/>
      <c r="B620" s="5">
        <v>1</v>
      </c>
      <c r="C620" s="2"/>
      <c r="D620" s="5">
        <v>0</v>
      </c>
      <c r="E620" s="11">
        <v>2130203</v>
      </c>
      <c r="F620" s="10">
        <v>213</v>
      </c>
      <c r="G620" s="10">
        <v>21302</v>
      </c>
      <c r="H620" s="10">
        <v>2130203</v>
      </c>
      <c r="I620" s="10"/>
      <c r="J620" s="22"/>
      <c r="K620" s="23"/>
      <c r="L620" s="24"/>
      <c r="M620" s="30" t="s">
        <v>1004</v>
      </c>
      <c r="N620" s="26">
        <v>459.25</v>
      </c>
      <c r="O620" s="26"/>
      <c r="P620" s="26"/>
      <c r="Q620" s="26"/>
      <c r="R620" s="26">
        <f t="shared" si="133"/>
        <v>459.25</v>
      </c>
      <c r="S620" s="26"/>
      <c r="T620" s="38"/>
      <c r="V620" s="9" t="s">
        <v>1005</v>
      </c>
      <c r="W620" s="9">
        <v>459</v>
      </c>
    </row>
    <row r="621" spans="1:23" ht="18" customHeight="1">
      <c r="A621" s="9"/>
      <c r="B621" s="5">
        <v>1</v>
      </c>
      <c r="C621" s="2"/>
      <c r="D621" s="5">
        <v>0</v>
      </c>
      <c r="E621" s="11">
        <v>2130204</v>
      </c>
      <c r="F621" s="10">
        <v>213</v>
      </c>
      <c r="G621" s="10">
        <v>21302</v>
      </c>
      <c r="H621" s="10">
        <v>2130204</v>
      </c>
      <c r="I621" s="10"/>
      <c r="J621" s="22"/>
      <c r="K621" s="23"/>
      <c r="L621" s="24"/>
      <c r="M621" s="30" t="s">
        <v>1006</v>
      </c>
      <c r="N621" s="26">
        <v>26932.93</v>
      </c>
      <c r="O621" s="26">
        <v>-1500</v>
      </c>
      <c r="P621" s="26"/>
      <c r="Q621" s="26"/>
      <c r="R621" s="26">
        <f t="shared" si="133"/>
        <v>25432.93</v>
      </c>
      <c r="S621" s="26"/>
      <c r="T621" s="38"/>
      <c r="V621" s="9" t="s">
        <v>1007</v>
      </c>
      <c r="W621" s="9">
        <v>26933</v>
      </c>
    </row>
    <row r="622" spans="1:23" ht="18" customHeight="1">
      <c r="A622" s="9"/>
      <c r="B622" s="5">
        <v>1</v>
      </c>
      <c r="C622" s="2"/>
      <c r="D622" s="5">
        <v>0</v>
      </c>
      <c r="E622" s="11">
        <v>2130205</v>
      </c>
      <c r="F622" s="10">
        <v>213</v>
      </c>
      <c r="G622" s="10">
        <v>21302</v>
      </c>
      <c r="H622" s="10">
        <v>2130205</v>
      </c>
      <c r="I622" s="10"/>
      <c r="J622" s="22"/>
      <c r="K622" s="23"/>
      <c r="L622" s="24"/>
      <c r="M622" s="30" t="s">
        <v>1008</v>
      </c>
      <c r="N622" s="26">
        <v>256.26</v>
      </c>
      <c r="O622" s="26"/>
      <c r="P622" s="26"/>
      <c r="Q622" s="26"/>
      <c r="R622" s="26">
        <f t="shared" si="133"/>
        <v>256.26</v>
      </c>
      <c r="S622" s="26"/>
      <c r="T622" s="38"/>
      <c r="V622" s="9" t="s">
        <v>1009</v>
      </c>
      <c r="W622" s="9">
        <v>256</v>
      </c>
    </row>
    <row r="623" spans="1:23" ht="18" customHeight="1">
      <c r="A623" s="9"/>
      <c r="B623" s="5"/>
      <c r="C623" s="2"/>
      <c r="D623" s="5"/>
      <c r="E623" s="11"/>
      <c r="F623" s="10"/>
      <c r="G623" s="10"/>
      <c r="H623" s="10"/>
      <c r="I623" s="10"/>
      <c r="J623" s="22"/>
      <c r="K623" s="23"/>
      <c r="L623" s="24"/>
      <c r="M623" s="39" t="s">
        <v>1010</v>
      </c>
      <c r="N623" s="26"/>
      <c r="O623" s="26"/>
      <c r="P623" s="26"/>
      <c r="Q623" s="26"/>
      <c r="R623" s="26">
        <f t="shared" si="133"/>
        <v>0</v>
      </c>
      <c r="S623" s="26"/>
      <c r="T623" s="38"/>
      <c r="V623" s="9" t="s">
        <v>1011</v>
      </c>
      <c r="W623" s="9">
        <v>0</v>
      </c>
    </row>
    <row r="624" spans="1:23" ht="18" customHeight="1">
      <c r="A624" s="9"/>
      <c r="B624" s="5">
        <v>1</v>
      </c>
      <c r="C624" s="2"/>
      <c r="D624" s="5">
        <v>0</v>
      </c>
      <c r="E624" s="11">
        <v>2130207</v>
      </c>
      <c r="F624" s="10">
        <v>213</v>
      </c>
      <c r="G624" s="10">
        <v>21302</v>
      </c>
      <c r="H624" s="10">
        <v>2130207</v>
      </c>
      <c r="I624" s="10"/>
      <c r="J624" s="22"/>
      <c r="K624" s="23"/>
      <c r="L624" s="24"/>
      <c r="M624" s="30" t="s">
        <v>1012</v>
      </c>
      <c r="N624" s="26"/>
      <c r="O624" s="26"/>
      <c r="P624" s="26"/>
      <c r="Q624" s="26"/>
      <c r="R624" s="26">
        <f t="shared" si="133"/>
        <v>0</v>
      </c>
      <c r="S624" s="26"/>
      <c r="T624" s="38"/>
      <c r="V624" s="9" t="s">
        <v>1013</v>
      </c>
      <c r="W624" s="9">
        <v>0</v>
      </c>
    </row>
    <row r="625" spans="1:23" ht="18" customHeight="1">
      <c r="A625" s="9"/>
      <c r="B625" s="5"/>
      <c r="C625" s="2"/>
      <c r="D625" s="5"/>
      <c r="E625" s="11"/>
      <c r="F625" s="10"/>
      <c r="G625" s="10"/>
      <c r="H625" s="10"/>
      <c r="I625" s="10"/>
      <c r="J625" s="22"/>
      <c r="K625" s="23"/>
      <c r="L625" s="24"/>
      <c r="M625" s="39" t="s">
        <v>1014</v>
      </c>
      <c r="N625" s="26">
        <v>225.5</v>
      </c>
      <c r="O625" s="26"/>
      <c r="P625" s="26"/>
      <c r="Q625" s="26"/>
      <c r="R625" s="26">
        <f t="shared" si="133"/>
        <v>225.5</v>
      </c>
      <c r="S625" s="26"/>
      <c r="T625" s="38"/>
      <c r="V625" s="9" t="s">
        <v>1015</v>
      </c>
      <c r="W625" s="9">
        <v>226</v>
      </c>
    </row>
    <row r="626" spans="1:23" ht="18" customHeight="1">
      <c r="A626" s="9"/>
      <c r="B626" s="5">
        <v>1</v>
      </c>
      <c r="C626" s="2"/>
      <c r="D626" s="5">
        <v>0</v>
      </c>
      <c r="E626" s="11">
        <v>2130209</v>
      </c>
      <c r="F626" s="10">
        <v>213</v>
      </c>
      <c r="G626" s="10">
        <v>21302</v>
      </c>
      <c r="H626" s="10">
        <v>2130209</v>
      </c>
      <c r="I626" s="10"/>
      <c r="J626" s="22"/>
      <c r="K626" s="23"/>
      <c r="L626" s="24"/>
      <c r="M626" s="30" t="s">
        <v>1016</v>
      </c>
      <c r="N626" s="26">
        <v>504.17</v>
      </c>
      <c r="O626" s="26"/>
      <c r="P626" s="26"/>
      <c r="Q626" s="26"/>
      <c r="R626" s="26">
        <f t="shared" si="133"/>
        <v>504.17</v>
      </c>
      <c r="S626" s="26"/>
      <c r="T626" s="38"/>
      <c r="V626" s="9" t="s">
        <v>1017</v>
      </c>
      <c r="W626" s="9">
        <v>504</v>
      </c>
    </row>
    <row r="627" spans="1:23" ht="18" customHeight="1">
      <c r="A627" s="9"/>
      <c r="B627" s="5">
        <v>1</v>
      </c>
      <c r="C627" s="2"/>
      <c r="D627" s="5">
        <v>0</v>
      </c>
      <c r="E627" s="11">
        <v>2130211</v>
      </c>
      <c r="F627" s="10">
        <v>213</v>
      </c>
      <c r="G627" s="10">
        <v>21302</v>
      </c>
      <c r="H627" s="10">
        <v>2130211</v>
      </c>
      <c r="I627" s="10"/>
      <c r="J627" s="22"/>
      <c r="K627" s="23"/>
      <c r="L627" s="24"/>
      <c r="M627" s="30" t="s">
        <v>1018</v>
      </c>
      <c r="N627" s="26">
        <v>308.33</v>
      </c>
      <c r="O627" s="26">
        <v>-193.33</v>
      </c>
      <c r="P627" s="26"/>
      <c r="Q627" s="26"/>
      <c r="R627" s="26">
        <f t="shared" si="133"/>
        <v>114.99999999999997</v>
      </c>
      <c r="S627" s="26"/>
      <c r="T627" s="38"/>
      <c r="V627" s="9" t="s">
        <v>1019</v>
      </c>
      <c r="W627" s="9">
        <v>308</v>
      </c>
    </row>
    <row r="628" spans="1:23" ht="18" customHeight="1">
      <c r="A628" s="9"/>
      <c r="B628" s="5"/>
      <c r="C628" s="2"/>
      <c r="D628" s="5"/>
      <c r="E628" s="11"/>
      <c r="F628" s="10"/>
      <c r="G628" s="10"/>
      <c r="H628" s="10"/>
      <c r="I628" s="10"/>
      <c r="J628" s="22"/>
      <c r="K628" s="23"/>
      <c r="L628" s="24"/>
      <c r="M628" s="39" t="s">
        <v>1020</v>
      </c>
      <c r="N628" s="26"/>
      <c r="O628" s="26"/>
      <c r="P628" s="26"/>
      <c r="Q628" s="26"/>
      <c r="R628" s="26">
        <f t="shared" si="133"/>
        <v>0</v>
      </c>
      <c r="S628" s="26"/>
      <c r="T628" s="38"/>
      <c r="V628" s="9" t="s">
        <v>1021</v>
      </c>
      <c r="W628" s="9">
        <v>0</v>
      </c>
    </row>
    <row r="629" spans="1:23" ht="18" customHeight="1">
      <c r="A629" s="9"/>
      <c r="B629" s="5">
        <v>1</v>
      </c>
      <c r="C629" s="2"/>
      <c r="D629" s="5">
        <v>0</v>
      </c>
      <c r="E629" s="11">
        <v>2130218</v>
      </c>
      <c r="F629" s="10">
        <v>213</v>
      </c>
      <c r="G629" s="10">
        <v>21302</v>
      </c>
      <c r="H629" s="10">
        <v>2130218</v>
      </c>
      <c r="I629" s="10"/>
      <c r="J629" s="22"/>
      <c r="K629" s="23"/>
      <c r="L629" s="24"/>
      <c r="M629" s="30" t="s">
        <v>1022</v>
      </c>
      <c r="N629" s="26">
        <v>10.3</v>
      </c>
      <c r="O629" s="26">
        <v>-1.4</v>
      </c>
      <c r="P629" s="26"/>
      <c r="Q629" s="26"/>
      <c r="R629" s="26">
        <f t="shared" si="133"/>
        <v>8.9</v>
      </c>
      <c r="S629" s="26"/>
      <c r="T629" s="38"/>
      <c r="V629" s="9" t="s">
        <v>1023</v>
      </c>
      <c r="W629" s="9">
        <v>10</v>
      </c>
    </row>
    <row r="630" spans="1:23" ht="18" customHeight="1">
      <c r="A630" s="9"/>
      <c r="B630" s="5">
        <v>1</v>
      </c>
      <c r="C630" s="2"/>
      <c r="D630" s="5">
        <v>0</v>
      </c>
      <c r="E630" s="11">
        <v>2130219</v>
      </c>
      <c r="F630" s="10">
        <v>213</v>
      </c>
      <c r="G630" s="10">
        <v>21302</v>
      </c>
      <c r="H630" s="10">
        <v>2130219</v>
      </c>
      <c r="I630" s="10"/>
      <c r="J630" s="22"/>
      <c r="K630" s="23"/>
      <c r="L630" s="41"/>
      <c r="M630" s="30" t="s">
        <v>1024</v>
      </c>
      <c r="N630" s="26"/>
      <c r="O630" s="26"/>
      <c r="P630" s="26"/>
      <c r="Q630" s="26"/>
      <c r="R630" s="26">
        <f t="shared" si="133"/>
        <v>0</v>
      </c>
      <c r="S630" s="26"/>
      <c r="T630" s="38"/>
      <c r="V630" s="9" t="s">
        <v>1025</v>
      </c>
      <c r="W630" s="9">
        <v>0</v>
      </c>
    </row>
    <row r="631" spans="1:23" ht="18" customHeight="1">
      <c r="A631" s="9"/>
      <c r="B631" s="5">
        <v>1</v>
      </c>
      <c r="C631" s="2"/>
      <c r="D631" s="5">
        <v>0</v>
      </c>
      <c r="E631" s="11">
        <v>2130221</v>
      </c>
      <c r="F631" s="10">
        <v>213</v>
      </c>
      <c r="G631" s="10">
        <v>21302</v>
      </c>
      <c r="H631" s="10">
        <v>2130221</v>
      </c>
      <c r="I631" s="10"/>
      <c r="J631" s="22"/>
      <c r="K631" s="42"/>
      <c r="L631" s="24"/>
      <c r="M631" s="43" t="s">
        <v>1026</v>
      </c>
      <c r="N631" s="26"/>
      <c r="O631" s="26"/>
      <c r="P631" s="26"/>
      <c r="Q631" s="26"/>
      <c r="R631" s="26">
        <f t="shared" si="133"/>
        <v>0</v>
      </c>
      <c r="S631" s="26"/>
      <c r="T631" s="38"/>
      <c r="V631" s="9" t="s">
        <v>1027</v>
      </c>
      <c r="W631" s="9">
        <v>0</v>
      </c>
    </row>
    <row r="632" spans="1:23" ht="18" customHeight="1">
      <c r="A632" s="9"/>
      <c r="B632" s="5"/>
      <c r="C632" s="2"/>
      <c r="D632" s="5"/>
      <c r="E632" s="11"/>
      <c r="F632" s="10"/>
      <c r="G632" s="10"/>
      <c r="H632" s="10"/>
      <c r="I632" s="10"/>
      <c r="J632" s="22"/>
      <c r="K632" s="42"/>
      <c r="L632" s="24"/>
      <c r="M632" s="45" t="s">
        <v>1028</v>
      </c>
      <c r="N632" s="26">
        <v>978.47</v>
      </c>
      <c r="O632" s="26">
        <v>-68</v>
      </c>
      <c r="P632" s="26"/>
      <c r="Q632" s="26"/>
      <c r="R632" s="26">
        <f t="shared" si="133"/>
        <v>910.47</v>
      </c>
      <c r="S632" s="26"/>
      <c r="T632" s="38"/>
      <c r="V632" s="9" t="s">
        <v>1029</v>
      </c>
      <c r="W632" s="9">
        <v>979</v>
      </c>
    </row>
    <row r="633" spans="1:23" ht="18" customHeight="1">
      <c r="A633" s="9"/>
      <c r="B633" s="5">
        <v>1</v>
      </c>
      <c r="C633" s="2"/>
      <c r="D633" s="5">
        <v>0</v>
      </c>
      <c r="E633" s="11">
        <v>2130223</v>
      </c>
      <c r="F633" s="10">
        <v>213</v>
      </c>
      <c r="G633" s="10">
        <v>21302</v>
      </c>
      <c r="H633" s="10">
        <v>2130223</v>
      </c>
      <c r="I633" s="10"/>
      <c r="J633" s="22"/>
      <c r="K633" s="23"/>
      <c r="L633" s="46"/>
      <c r="M633" s="30" t="s">
        <v>1030</v>
      </c>
      <c r="N633" s="26">
        <v>2812.79</v>
      </c>
      <c r="O633" s="26"/>
      <c r="P633" s="26"/>
      <c r="Q633" s="26"/>
      <c r="R633" s="26">
        <f t="shared" si="133"/>
        <v>2812.79</v>
      </c>
      <c r="S633" s="26"/>
      <c r="T633" s="38"/>
      <c r="V633" s="9" t="s">
        <v>1031</v>
      </c>
      <c r="W633" s="9">
        <v>2813</v>
      </c>
    </row>
    <row r="634" spans="1:23" ht="18" customHeight="1">
      <c r="A634" s="9"/>
      <c r="B634" s="5">
        <v>1</v>
      </c>
      <c r="C634" s="2"/>
      <c r="D634" s="5">
        <v>0</v>
      </c>
      <c r="E634" s="11">
        <v>2130224</v>
      </c>
      <c r="F634" s="10">
        <v>213</v>
      </c>
      <c r="G634" s="10">
        <v>21302</v>
      </c>
      <c r="H634" s="10">
        <v>2130224</v>
      </c>
      <c r="I634" s="10"/>
      <c r="J634" s="22"/>
      <c r="K634" s="23"/>
      <c r="L634" s="24"/>
      <c r="M634" s="30" t="s">
        <v>1032</v>
      </c>
      <c r="N634" s="26">
        <f aca="true" t="shared" si="134" ref="N634:S634">N635</f>
        <v>12.18</v>
      </c>
      <c r="O634" s="26">
        <f t="shared" si="134"/>
        <v>0</v>
      </c>
      <c r="P634" s="26">
        <f t="shared" si="134"/>
        <v>0</v>
      </c>
      <c r="Q634" s="26">
        <f t="shared" si="134"/>
        <v>0</v>
      </c>
      <c r="R634" s="26">
        <f t="shared" si="134"/>
        <v>12.18</v>
      </c>
      <c r="S634" s="26">
        <f t="shared" si="134"/>
        <v>0</v>
      </c>
      <c r="T634" s="38"/>
      <c r="V634" s="9" t="s">
        <v>1033</v>
      </c>
      <c r="W634" s="9">
        <v>12</v>
      </c>
    </row>
    <row r="635" spans="1:23" ht="18" customHeight="1">
      <c r="A635" s="5"/>
      <c r="B635" s="5">
        <v>1</v>
      </c>
      <c r="C635" s="2"/>
      <c r="D635" s="5">
        <v>0</v>
      </c>
      <c r="E635" s="11">
        <v>2130232</v>
      </c>
      <c r="F635" s="10">
        <v>213</v>
      </c>
      <c r="G635" s="10">
        <v>21302</v>
      </c>
      <c r="H635" s="10">
        <v>2130232</v>
      </c>
      <c r="I635" s="10"/>
      <c r="J635" s="22"/>
      <c r="K635" s="23"/>
      <c r="L635" s="24"/>
      <c r="M635" s="30" t="s">
        <v>1034</v>
      </c>
      <c r="N635" s="26">
        <v>12.18</v>
      </c>
      <c r="O635" s="26"/>
      <c r="P635" s="26"/>
      <c r="Q635" s="26"/>
      <c r="R635" s="26">
        <f>SUM(N635:Q635)</f>
        <v>12.18</v>
      </c>
      <c r="S635" s="26"/>
      <c r="T635" s="38"/>
      <c r="V635" s="9" t="s">
        <v>1035</v>
      </c>
      <c r="W635" s="9">
        <v>12</v>
      </c>
    </row>
    <row r="636" spans="1:23" ht="18" customHeight="1">
      <c r="A636" s="9"/>
      <c r="B636" s="5">
        <v>1</v>
      </c>
      <c r="C636" s="2"/>
      <c r="D636" s="5">
        <v>0</v>
      </c>
      <c r="E636" s="11">
        <v>2130234</v>
      </c>
      <c r="F636" s="10">
        <v>213</v>
      </c>
      <c r="G636" s="10">
        <v>21302</v>
      </c>
      <c r="H636" s="10">
        <v>2130234</v>
      </c>
      <c r="I636" s="10"/>
      <c r="J636" s="22"/>
      <c r="K636" s="23"/>
      <c r="L636" s="24"/>
      <c r="M636" s="30" t="s">
        <v>1036</v>
      </c>
      <c r="N636" s="26">
        <f aca="true" t="shared" si="135" ref="N636:S636">SUM(N637:N639)</f>
        <v>75.12</v>
      </c>
      <c r="O636" s="26">
        <f t="shared" si="135"/>
        <v>-75.12</v>
      </c>
      <c r="P636" s="26">
        <f t="shared" si="135"/>
        <v>0</v>
      </c>
      <c r="Q636" s="26">
        <f t="shared" si="135"/>
        <v>0</v>
      </c>
      <c r="R636" s="26">
        <f t="shared" si="135"/>
        <v>0</v>
      </c>
      <c r="S636" s="26">
        <f t="shared" si="135"/>
        <v>0</v>
      </c>
      <c r="T636" s="38"/>
      <c r="V636" s="9" t="s">
        <v>1037</v>
      </c>
      <c r="W636" s="9">
        <v>75</v>
      </c>
    </row>
    <row r="637" spans="1:23" ht="18" customHeight="1">
      <c r="A637" s="9"/>
      <c r="B637" s="5">
        <v>1</v>
      </c>
      <c r="C637" s="2"/>
      <c r="D637" s="5">
        <v>0</v>
      </c>
      <c r="E637" s="11">
        <v>2130299</v>
      </c>
      <c r="F637" s="10">
        <v>213</v>
      </c>
      <c r="G637" s="10">
        <v>21302</v>
      </c>
      <c r="H637" s="10">
        <v>2130299</v>
      </c>
      <c r="I637" s="10"/>
      <c r="J637" s="22"/>
      <c r="K637" s="23"/>
      <c r="L637" s="24"/>
      <c r="M637" s="65" t="s">
        <v>1038</v>
      </c>
      <c r="N637" s="26">
        <v>75.12</v>
      </c>
      <c r="O637" s="26">
        <v>-75.12</v>
      </c>
      <c r="P637" s="26"/>
      <c r="Q637" s="26"/>
      <c r="R637" s="26">
        <f>SUM(N637:Q637)</f>
        <v>0</v>
      </c>
      <c r="S637" s="26"/>
      <c r="T637" s="38"/>
      <c r="V637" s="9" t="s">
        <v>1039</v>
      </c>
      <c r="W637" s="9">
        <v>75</v>
      </c>
    </row>
    <row r="638" spans="1:23" ht="18" customHeight="1">
      <c r="A638" s="9"/>
      <c r="B638" s="5"/>
      <c r="C638" s="2"/>
      <c r="D638" s="5"/>
      <c r="E638" s="11"/>
      <c r="F638" s="10"/>
      <c r="G638" s="10"/>
      <c r="H638" s="10"/>
      <c r="I638" s="10"/>
      <c r="J638" s="22"/>
      <c r="K638" s="23"/>
      <c r="L638" s="24"/>
      <c r="M638" s="65" t="s">
        <v>1040</v>
      </c>
      <c r="N638" s="26"/>
      <c r="O638" s="26"/>
      <c r="P638" s="26"/>
      <c r="Q638" s="26"/>
      <c r="R638" s="26">
        <f>SUM(N638:Q638)</f>
        <v>0</v>
      </c>
      <c r="S638" s="26"/>
      <c r="T638" s="38"/>
      <c r="V638" s="9" t="s">
        <v>1041</v>
      </c>
      <c r="W638" s="9">
        <v>0</v>
      </c>
    </row>
    <row r="639" spans="1:23" ht="18" customHeight="1">
      <c r="A639" s="9"/>
      <c r="B639" s="5"/>
      <c r="C639" s="2"/>
      <c r="D639" s="5"/>
      <c r="E639" s="11"/>
      <c r="F639" s="10"/>
      <c r="G639" s="10"/>
      <c r="H639" s="10"/>
      <c r="I639" s="10"/>
      <c r="J639" s="22"/>
      <c r="K639" s="23"/>
      <c r="L639" s="24"/>
      <c r="M639" s="65" t="s">
        <v>1042</v>
      </c>
      <c r="N639" s="26"/>
      <c r="O639" s="26"/>
      <c r="P639" s="26"/>
      <c r="Q639" s="26"/>
      <c r="R639" s="26">
        <f>SUM(N639:Q639)</f>
        <v>0</v>
      </c>
      <c r="S639" s="26"/>
      <c r="T639" s="38"/>
      <c r="V639" s="9" t="s">
        <v>1043</v>
      </c>
      <c r="W639" s="9">
        <v>0</v>
      </c>
    </row>
    <row r="640" spans="1:23" ht="18" customHeight="1">
      <c r="A640" s="9"/>
      <c r="B640" s="5">
        <v>1</v>
      </c>
      <c r="C640" s="2"/>
      <c r="D640" s="5">
        <v>0</v>
      </c>
      <c r="E640" s="11">
        <v>21303</v>
      </c>
      <c r="F640" s="10"/>
      <c r="G640" s="10">
        <v>21303</v>
      </c>
      <c r="H640" s="10"/>
      <c r="I640" s="10"/>
      <c r="J640" s="22"/>
      <c r="K640" s="23"/>
      <c r="L640" s="24"/>
      <c r="M640" s="30" t="s">
        <v>1044</v>
      </c>
      <c r="N640" s="26">
        <f aca="true" t="shared" si="136" ref="N640:S640">N641</f>
        <v>11908</v>
      </c>
      <c r="O640" s="26">
        <f t="shared" si="136"/>
        <v>-4186</v>
      </c>
      <c r="P640" s="26">
        <f t="shared" si="136"/>
        <v>0</v>
      </c>
      <c r="Q640" s="26">
        <f t="shared" si="136"/>
        <v>0</v>
      </c>
      <c r="R640" s="26">
        <f t="shared" si="136"/>
        <v>7722</v>
      </c>
      <c r="S640" s="26">
        <f t="shared" si="136"/>
        <v>0</v>
      </c>
      <c r="T640" s="38"/>
      <c r="V640" s="9"/>
      <c r="W640" s="9"/>
    </row>
    <row r="641" spans="1:20" ht="18" customHeight="1">
      <c r="A641" s="9"/>
      <c r="B641" s="5">
        <v>1</v>
      </c>
      <c r="C641" s="2"/>
      <c r="D641" s="5">
        <v>0</v>
      </c>
      <c r="E641" s="11">
        <v>2130301</v>
      </c>
      <c r="F641" s="10">
        <v>213</v>
      </c>
      <c r="G641" s="10">
        <v>21303</v>
      </c>
      <c r="H641" s="10">
        <v>2130301</v>
      </c>
      <c r="I641" s="10"/>
      <c r="J641" s="22"/>
      <c r="K641" s="23"/>
      <c r="L641" s="24"/>
      <c r="M641" s="30" t="s">
        <v>1045</v>
      </c>
      <c r="N641" s="26">
        <v>11908</v>
      </c>
      <c r="O641" s="26">
        <v>-4186</v>
      </c>
      <c r="P641" s="26"/>
      <c r="Q641" s="26"/>
      <c r="R641" s="26">
        <f aca="true" t="shared" si="137" ref="R641:R653">SUM(N641:Q641)</f>
        <v>7722</v>
      </c>
      <c r="S641" s="26"/>
      <c r="T641" s="38"/>
    </row>
    <row r="642" spans="1:23" ht="18" customHeight="1">
      <c r="A642" s="9"/>
      <c r="B642" s="5">
        <v>1</v>
      </c>
      <c r="C642" s="2"/>
      <c r="D642" s="5">
        <v>0</v>
      </c>
      <c r="E642" s="11">
        <v>2130304</v>
      </c>
      <c r="F642" s="10">
        <v>213</v>
      </c>
      <c r="G642" s="10">
        <v>21303</v>
      </c>
      <c r="H642" s="10">
        <v>2130304</v>
      </c>
      <c r="I642" s="10"/>
      <c r="J642" s="22"/>
      <c r="K642" s="23"/>
      <c r="L642" s="24"/>
      <c r="M642" s="30" t="s">
        <v>1046</v>
      </c>
      <c r="N642" s="26">
        <f aca="true" t="shared" si="138" ref="N642:S642">N643</f>
        <v>83988.07</v>
      </c>
      <c r="O642" s="26">
        <f t="shared" si="138"/>
        <v>-331</v>
      </c>
      <c r="P642" s="26">
        <f t="shared" si="138"/>
        <v>0</v>
      </c>
      <c r="Q642" s="26">
        <f t="shared" si="138"/>
        <v>0</v>
      </c>
      <c r="R642" s="26">
        <f t="shared" si="138"/>
        <v>83657.07</v>
      </c>
      <c r="S642" s="26">
        <f t="shared" si="138"/>
        <v>0</v>
      </c>
      <c r="T642" s="38"/>
      <c r="V642" s="9" t="s">
        <v>1047</v>
      </c>
      <c r="W642" s="9">
        <v>83988</v>
      </c>
    </row>
    <row r="643" spans="1:23" ht="18" customHeight="1">
      <c r="A643" s="9"/>
      <c r="B643" s="5">
        <v>1</v>
      </c>
      <c r="C643" s="2"/>
      <c r="D643" s="5">
        <v>0</v>
      </c>
      <c r="E643" s="11">
        <v>2130305</v>
      </c>
      <c r="F643" s="10">
        <v>213</v>
      </c>
      <c r="G643" s="10">
        <v>21303</v>
      </c>
      <c r="H643" s="10">
        <v>2130305</v>
      </c>
      <c r="I643" s="10"/>
      <c r="J643" s="22"/>
      <c r="K643" s="23"/>
      <c r="L643" s="24"/>
      <c r="M643" s="30" t="s">
        <v>1048</v>
      </c>
      <c r="N643" s="26">
        <v>83988.07</v>
      </c>
      <c r="O643" s="26">
        <v>-331</v>
      </c>
      <c r="P643" s="26"/>
      <c r="Q643" s="26"/>
      <c r="R643" s="26">
        <f t="shared" si="137"/>
        <v>83657.07</v>
      </c>
      <c r="S643" s="26"/>
      <c r="T643" s="38"/>
      <c r="V643" s="9" t="s">
        <v>1049</v>
      </c>
      <c r="W643" s="9">
        <v>83988</v>
      </c>
    </row>
    <row r="644" spans="1:23" ht="18" customHeight="1">
      <c r="A644" s="9"/>
      <c r="B644" s="5">
        <v>1</v>
      </c>
      <c r="C644" s="2"/>
      <c r="D644" s="5">
        <v>0</v>
      </c>
      <c r="E644" s="11">
        <v>2130306</v>
      </c>
      <c r="F644" s="10">
        <v>213</v>
      </c>
      <c r="G644" s="10">
        <v>21303</v>
      </c>
      <c r="H644" s="10">
        <v>2130306</v>
      </c>
      <c r="I644" s="10"/>
      <c r="J644" s="22"/>
      <c r="K644" s="23"/>
      <c r="L644" s="24" t="s">
        <v>38</v>
      </c>
      <c r="M644" s="25" t="s">
        <v>37</v>
      </c>
      <c r="N644" s="26">
        <f>N645+N654+N657+N661+N663+N666</f>
        <v>257065.18999999994</v>
      </c>
      <c r="O644" s="26">
        <f>O645+O654+O657+O661+O663+O666</f>
        <v>-75163.76999999999</v>
      </c>
      <c r="P644" s="26">
        <f>P645+P654+P657+P661+P663+P666</f>
        <v>-40000</v>
      </c>
      <c r="Q644" s="26">
        <f>Q645+Q654+Q657+Q661+Q663+Q666</f>
        <v>0</v>
      </c>
      <c r="R644" s="26">
        <f>R645+R654+R657+R661+R663+R666</f>
        <v>141901.41999999998</v>
      </c>
      <c r="S644" s="26">
        <v>118515.47</v>
      </c>
      <c r="T644" s="36">
        <f>S644/R644*100-100</f>
        <v>-16.48041999861593</v>
      </c>
      <c r="V644" s="9" t="s">
        <v>1050</v>
      </c>
      <c r="W644" s="9">
        <v>257065</v>
      </c>
    </row>
    <row r="645" spans="1:23" ht="18" customHeight="1">
      <c r="A645" s="9"/>
      <c r="B645" s="5">
        <v>1</v>
      </c>
      <c r="C645" s="2"/>
      <c r="D645" s="5"/>
      <c r="E645" s="10">
        <v>2130310</v>
      </c>
      <c r="F645" s="10">
        <v>213</v>
      </c>
      <c r="G645" s="10">
        <v>21303</v>
      </c>
      <c r="H645" s="10">
        <v>2130310</v>
      </c>
      <c r="I645" s="10" t="s">
        <v>249</v>
      </c>
      <c r="J645" s="22"/>
      <c r="K645" s="23"/>
      <c r="L645" s="24"/>
      <c r="M645" s="25" t="s">
        <v>1051</v>
      </c>
      <c r="N645" s="26">
        <f aca="true" t="shared" si="139" ref="N645:S645">SUM(N646:N653)</f>
        <v>116816.49</v>
      </c>
      <c r="O645" s="26">
        <f t="shared" si="139"/>
        <v>-26706.57</v>
      </c>
      <c r="P645" s="26">
        <f t="shared" si="139"/>
        <v>-40000</v>
      </c>
      <c r="Q645" s="26">
        <f t="shared" si="139"/>
        <v>0</v>
      </c>
      <c r="R645" s="26">
        <f t="shared" si="139"/>
        <v>50109.92</v>
      </c>
      <c r="S645" s="26">
        <f t="shared" si="139"/>
        <v>0</v>
      </c>
      <c r="T645" s="38"/>
      <c r="V645" s="9" t="s">
        <v>1052</v>
      </c>
      <c r="W645" s="9">
        <v>116816</v>
      </c>
    </row>
    <row r="646" spans="1:23" ht="18" customHeight="1">
      <c r="A646" s="9"/>
      <c r="B646" s="5">
        <v>1</v>
      </c>
      <c r="C646" s="2"/>
      <c r="D646" s="5">
        <v>0</v>
      </c>
      <c r="E646" s="11">
        <v>2130313</v>
      </c>
      <c r="F646" s="10">
        <v>213</v>
      </c>
      <c r="G646" s="10">
        <v>21303</v>
      </c>
      <c r="H646" s="10">
        <v>2130313</v>
      </c>
      <c r="I646" s="10"/>
      <c r="J646" s="22"/>
      <c r="K646" s="23"/>
      <c r="L646" s="24"/>
      <c r="M646" s="30" t="s">
        <v>131</v>
      </c>
      <c r="N646" s="26">
        <v>3849.35</v>
      </c>
      <c r="O646" s="26"/>
      <c r="P646" s="26"/>
      <c r="Q646" s="26"/>
      <c r="R646" s="26">
        <f t="shared" si="137"/>
        <v>3849.35</v>
      </c>
      <c r="S646" s="26"/>
      <c r="T646" s="38"/>
      <c r="V646" s="9" t="s">
        <v>98</v>
      </c>
      <c r="W646" s="9">
        <v>3849</v>
      </c>
    </row>
    <row r="647" spans="1:23" ht="18" customHeight="1">
      <c r="A647" s="9"/>
      <c r="B647" s="5">
        <v>1</v>
      </c>
      <c r="C647" s="2"/>
      <c r="D647" s="5">
        <v>0</v>
      </c>
      <c r="E647" s="11">
        <v>2130314</v>
      </c>
      <c r="F647" s="10">
        <v>213</v>
      </c>
      <c r="G647" s="10">
        <v>21303</v>
      </c>
      <c r="H647" s="10">
        <v>2130314</v>
      </c>
      <c r="I647" s="10"/>
      <c r="J647" s="22"/>
      <c r="K647" s="23"/>
      <c r="L647" s="24"/>
      <c r="M647" s="30" t="s">
        <v>132</v>
      </c>
      <c r="N647" s="26">
        <v>4031.48</v>
      </c>
      <c r="O647" s="26"/>
      <c r="P647" s="26"/>
      <c r="Q647" s="26"/>
      <c r="R647" s="26">
        <f t="shared" si="137"/>
        <v>4031.48</v>
      </c>
      <c r="S647" s="26"/>
      <c r="T647" s="38"/>
      <c r="V647" s="9" t="s">
        <v>100</v>
      </c>
      <c r="W647" s="9">
        <v>4031</v>
      </c>
    </row>
    <row r="648" spans="1:23" ht="18" customHeight="1">
      <c r="A648" s="9"/>
      <c r="B648" s="5">
        <v>1</v>
      </c>
      <c r="C648" s="2"/>
      <c r="D648" s="5">
        <v>0</v>
      </c>
      <c r="E648" s="11">
        <v>2130316</v>
      </c>
      <c r="F648" s="10">
        <v>213</v>
      </c>
      <c r="G648" s="10">
        <v>21303</v>
      </c>
      <c r="H648" s="10">
        <v>2130316</v>
      </c>
      <c r="I648" s="10"/>
      <c r="J648" s="22"/>
      <c r="K648" s="23"/>
      <c r="L648" s="24"/>
      <c r="M648" s="30" t="s">
        <v>133</v>
      </c>
      <c r="N648" s="26"/>
      <c r="O648" s="26"/>
      <c r="P648" s="26"/>
      <c r="Q648" s="26"/>
      <c r="R648" s="26">
        <f t="shared" si="137"/>
        <v>0</v>
      </c>
      <c r="S648" s="26"/>
      <c r="T648" s="38"/>
      <c r="V648" s="9" t="s">
        <v>102</v>
      </c>
      <c r="W648" s="9">
        <v>0</v>
      </c>
    </row>
    <row r="649" spans="1:23" ht="18" customHeight="1">
      <c r="A649" s="9"/>
      <c r="B649" s="5"/>
      <c r="C649" s="2"/>
      <c r="D649" s="5"/>
      <c r="E649" s="11"/>
      <c r="F649" s="10"/>
      <c r="G649" s="10"/>
      <c r="H649" s="10"/>
      <c r="I649" s="10"/>
      <c r="J649" s="22"/>
      <c r="K649" s="23"/>
      <c r="L649" s="24"/>
      <c r="M649" s="30" t="s">
        <v>1053</v>
      </c>
      <c r="N649" s="26">
        <v>92.53</v>
      </c>
      <c r="O649" s="26"/>
      <c r="P649" s="26"/>
      <c r="Q649" s="26"/>
      <c r="R649" s="26">
        <f t="shared" si="137"/>
        <v>92.53</v>
      </c>
      <c r="S649" s="26"/>
      <c r="T649" s="38"/>
      <c r="V649" s="9" t="s">
        <v>1054</v>
      </c>
      <c r="W649" s="9">
        <v>93</v>
      </c>
    </row>
    <row r="650" spans="1:23" ht="18" customHeight="1">
      <c r="A650" s="9"/>
      <c r="B650" s="5"/>
      <c r="C650" s="2"/>
      <c r="D650" s="5"/>
      <c r="E650" s="11"/>
      <c r="F650" s="10"/>
      <c r="G650" s="10"/>
      <c r="H650" s="10"/>
      <c r="I650" s="10"/>
      <c r="J650" s="22"/>
      <c r="K650" s="23"/>
      <c r="L650" s="24"/>
      <c r="M650" s="30" t="s">
        <v>1055</v>
      </c>
      <c r="N650" s="26">
        <v>2190</v>
      </c>
      <c r="O650" s="26"/>
      <c r="P650" s="26"/>
      <c r="Q650" s="26"/>
      <c r="R650" s="26">
        <f t="shared" si="137"/>
        <v>2190</v>
      </c>
      <c r="S650" s="26"/>
      <c r="T650" s="38"/>
      <c r="V650" s="9" t="s">
        <v>1056</v>
      </c>
      <c r="W650" s="9">
        <v>2190</v>
      </c>
    </row>
    <row r="651" spans="1:23" ht="18" customHeight="1">
      <c r="A651" s="9"/>
      <c r="B651" s="5"/>
      <c r="C651" s="2"/>
      <c r="D651" s="5"/>
      <c r="E651" s="11"/>
      <c r="F651" s="10"/>
      <c r="G651" s="10"/>
      <c r="H651" s="10"/>
      <c r="I651" s="10"/>
      <c r="J651" s="22"/>
      <c r="K651" s="23"/>
      <c r="L651" s="24"/>
      <c r="M651" s="30" t="s">
        <v>1057</v>
      </c>
      <c r="N651" s="26">
        <v>200</v>
      </c>
      <c r="O651" s="26">
        <v>-200</v>
      </c>
      <c r="P651" s="26"/>
      <c r="Q651" s="26"/>
      <c r="R651" s="26">
        <f t="shared" si="137"/>
        <v>0</v>
      </c>
      <c r="S651" s="26"/>
      <c r="T651" s="38"/>
      <c r="V651" s="9" t="s">
        <v>1058</v>
      </c>
      <c r="W651" s="9">
        <v>200</v>
      </c>
    </row>
    <row r="652" spans="1:23" ht="18" customHeight="1">
      <c r="A652" s="9"/>
      <c r="B652" s="5"/>
      <c r="C652" s="2"/>
      <c r="D652" s="5"/>
      <c r="E652" s="11"/>
      <c r="F652" s="10"/>
      <c r="G652" s="10"/>
      <c r="H652" s="10"/>
      <c r="I652" s="10"/>
      <c r="J652" s="22"/>
      <c r="K652" s="23"/>
      <c r="L652" s="24"/>
      <c r="M652" s="30" t="s">
        <v>1059</v>
      </c>
      <c r="N652" s="26">
        <v>17050</v>
      </c>
      <c r="O652" s="26">
        <v>-17050</v>
      </c>
      <c r="P652" s="26"/>
      <c r="Q652" s="26"/>
      <c r="R652" s="26">
        <f t="shared" si="137"/>
        <v>0</v>
      </c>
      <c r="S652" s="26"/>
      <c r="T652" s="38"/>
      <c r="V652" s="9" t="s">
        <v>1060</v>
      </c>
      <c r="W652" s="9">
        <v>17050</v>
      </c>
    </row>
    <row r="653" spans="1:23" ht="18" customHeight="1">
      <c r="A653" s="9"/>
      <c r="B653" s="5">
        <v>1</v>
      </c>
      <c r="C653" s="2"/>
      <c r="D653" s="5">
        <v>0</v>
      </c>
      <c r="E653" s="11">
        <v>2130317</v>
      </c>
      <c r="F653" s="10">
        <v>213</v>
      </c>
      <c r="G653" s="10">
        <v>21303</v>
      </c>
      <c r="H653" s="10">
        <v>2130317</v>
      </c>
      <c r="I653" s="10"/>
      <c r="J653" s="22"/>
      <c r="K653" s="23"/>
      <c r="L653" s="24"/>
      <c r="M653" s="30" t="s">
        <v>1061</v>
      </c>
      <c r="N653" s="26">
        <v>89403.13</v>
      </c>
      <c r="O653" s="26">
        <v>-9456.57</v>
      </c>
      <c r="P653" s="26">
        <v>-40000</v>
      </c>
      <c r="Q653" s="26"/>
      <c r="R653" s="26">
        <f t="shared" si="137"/>
        <v>39946.56</v>
      </c>
      <c r="S653" s="26"/>
      <c r="T653" s="38"/>
      <c r="V653" s="9" t="s">
        <v>1062</v>
      </c>
      <c r="W653" s="9">
        <v>89403</v>
      </c>
    </row>
    <row r="654" spans="1:23" ht="18" customHeight="1">
      <c r="A654" s="9"/>
      <c r="B654" s="5">
        <v>1</v>
      </c>
      <c r="C654" s="2"/>
      <c r="D654" s="5">
        <v>0</v>
      </c>
      <c r="E654" s="11">
        <v>21305</v>
      </c>
      <c r="F654" s="10"/>
      <c r="G654" s="10">
        <v>21305</v>
      </c>
      <c r="H654" s="10"/>
      <c r="I654" s="10"/>
      <c r="J654" s="22"/>
      <c r="K654" s="23"/>
      <c r="L654" s="24"/>
      <c r="M654" s="30" t="s">
        <v>1063</v>
      </c>
      <c r="N654" s="26">
        <f aca="true" t="shared" si="140" ref="N654:S654">SUM(N655:N656)</f>
        <v>17000</v>
      </c>
      <c r="O654" s="26">
        <f t="shared" si="140"/>
        <v>0</v>
      </c>
      <c r="P654" s="26">
        <f t="shared" si="140"/>
        <v>0</v>
      </c>
      <c r="Q654" s="26">
        <f t="shared" si="140"/>
        <v>0</v>
      </c>
      <c r="R654" s="26">
        <f t="shared" si="140"/>
        <v>17000</v>
      </c>
      <c r="S654" s="26">
        <f t="shared" si="140"/>
        <v>0</v>
      </c>
      <c r="T654" s="38"/>
      <c r="V654" s="9" t="s">
        <v>1064</v>
      </c>
      <c r="W654" s="9">
        <v>17000</v>
      </c>
    </row>
    <row r="655" spans="1:23" ht="18" customHeight="1">
      <c r="A655" s="9"/>
      <c r="B655" s="5">
        <v>1</v>
      </c>
      <c r="C655" s="2"/>
      <c r="D655" s="5">
        <v>0</v>
      </c>
      <c r="E655" s="11">
        <v>2130599</v>
      </c>
      <c r="F655" s="10">
        <v>213</v>
      </c>
      <c r="G655" s="10">
        <v>21305</v>
      </c>
      <c r="H655" s="10">
        <v>2130599</v>
      </c>
      <c r="I655" s="10"/>
      <c r="J655" s="22"/>
      <c r="K655" s="23"/>
      <c r="L655" s="24"/>
      <c r="M655" s="30" t="s">
        <v>1065</v>
      </c>
      <c r="N655" s="26"/>
      <c r="O655" s="26"/>
      <c r="P655" s="26"/>
      <c r="Q655" s="26"/>
      <c r="R655" s="26">
        <f aca="true" t="shared" si="141" ref="R655:R660">SUM(N655:Q655)</f>
        <v>0</v>
      </c>
      <c r="S655" s="26"/>
      <c r="T655" s="38"/>
      <c r="V655" s="9" t="s">
        <v>1066</v>
      </c>
      <c r="W655" s="9">
        <v>0</v>
      </c>
    </row>
    <row r="656" spans="1:23" ht="18" customHeight="1">
      <c r="A656" s="9"/>
      <c r="B656" s="5">
        <v>1</v>
      </c>
      <c r="C656" s="2"/>
      <c r="D656" s="5">
        <v>0</v>
      </c>
      <c r="E656" s="11">
        <v>21306</v>
      </c>
      <c r="F656" s="10"/>
      <c r="G656" s="10">
        <v>21306</v>
      </c>
      <c r="H656" s="10"/>
      <c r="I656" s="10"/>
      <c r="J656" s="22"/>
      <c r="K656" s="23"/>
      <c r="L656" s="24"/>
      <c r="M656" s="30" t="s">
        <v>1067</v>
      </c>
      <c r="N656" s="26">
        <v>17000</v>
      </c>
      <c r="O656" s="26"/>
      <c r="P656" s="26"/>
      <c r="Q656" s="26"/>
      <c r="R656" s="26">
        <f t="shared" si="141"/>
        <v>17000</v>
      </c>
      <c r="S656" s="26"/>
      <c r="T656" s="38"/>
      <c r="V656" s="9" t="s">
        <v>1068</v>
      </c>
      <c r="W656" s="9">
        <v>17000</v>
      </c>
    </row>
    <row r="657" spans="1:23" ht="18" customHeight="1">
      <c r="A657" s="9"/>
      <c r="B657" s="5">
        <v>1</v>
      </c>
      <c r="C657" s="2"/>
      <c r="D657" s="5">
        <v>0</v>
      </c>
      <c r="E657" s="11">
        <v>2130602</v>
      </c>
      <c r="F657" s="10">
        <v>213</v>
      </c>
      <c r="G657" s="10">
        <v>21306</v>
      </c>
      <c r="H657" s="10">
        <v>2130602</v>
      </c>
      <c r="I657" s="10"/>
      <c r="J657" s="22"/>
      <c r="K657" s="23"/>
      <c r="L657" s="24"/>
      <c r="M657" s="30" t="s">
        <v>1069</v>
      </c>
      <c r="N657" s="26">
        <f aca="true" t="shared" si="142" ref="N657:S657">SUM(N658:N660)</f>
        <v>10722.27</v>
      </c>
      <c r="O657" s="26">
        <f t="shared" si="142"/>
        <v>-10707.5</v>
      </c>
      <c r="P657" s="26">
        <f t="shared" si="142"/>
        <v>0</v>
      </c>
      <c r="Q657" s="26">
        <f t="shared" si="142"/>
        <v>0</v>
      </c>
      <c r="R657" s="26">
        <f t="shared" si="142"/>
        <v>14.77</v>
      </c>
      <c r="S657" s="26">
        <f t="shared" si="142"/>
        <v>0</v>
      </c>
      <c r="T657" s="38"/>
      <c r="V657" s="9" t="s">
        <v>1070</v>
      </c>
      <c r="W657" s="9">
        <v>10722</v>
      </c>
    </row>
    <row r="658" spans="1:23" ht="18" customHeight="1">
      <c r="A658" s="9"/>
      <c r="B658" s="66">
        <v>1</v>
      </c>
      <c r="C658" s="67"/>
      <c r="D658" s="66"/>
      <c r="E658" s="68">
        <v>21308</v>
      </c>
      <c r="F658" s="69"/>
      <c r="G658" s="69">
        <v>21308</v>
      </c>
      <c r="H658" s="69"/>
      <c r="I658" s="70" t="s">
        <v>1071</v>
      </c>
      <c r="J658" s="22"/>
      <c r="K658" s="23"/>
      <c r="L658" s="24"/>
      <c r="M658" s="30" t="s">
        <v>1072</v>
      </c>
      <c r="N658" s="26">
        <v>8205.3</v>
      </c>
      <c r="O658" s="26">
        <v>-8205.3</v>
      </c>
      <c r="P658" s="26"/>
      <c r="Q658" s="26"/>
      <c r="R658" s="26">
        <f t="shared" si="141"/>
        <v>0</v>
      </c>
      <c r="S658" s="26"/>
      <c r="T658" s="38"/>
      <c r="V658" s="9" t="s">
        <v>1073</v>
      </c>
      <c r="W658" s="9">
        <v>8205</v>
      </c>
    </row>
    <row r="659" spans="1:23" ht="18" customHeight="1">
      <c r="A659" s="9"/>
      <c r="B659" s="66"/>
      <c r="C659" s="67"/>
      <c r="D659" s="66"/>
      <c r="E659" s="68"/>
      <c r="F659" s="69"/>
      <c r="G659" s="69"/>
      <c r="H659" s="69"/>
      <c r="I659" s="70"/>
      <c r="J659" s="22"/>
      <c r="K659" s="23"/>
      <c r="L659" s="24"/>
      <c r="M659" s="30" t="s">
        <v>1074</v>
      </c>
      <c r="N659" s="26">
        <v>2497.2</v>
      </c>
      <c r="O659" s="26">
        <v>-2497.2</v>
      </c>
      <c r="P659" s="26"/>
      <c r="Q659" s="26"/>
      <c r="R659" s="26">
        <f t="shared" si="141"/>
        <v>0</v>
      </c>
      <c r="S659" s="26"/>
      <c r="T659" s="38"/>
      <c r="V659" s="9" t="s">
        <v>1075</v>
      </c>
      <c r="W659" s="9">
        <v>2497</v>
      </c>
    </row>
    <row r="660" spans="1:23" ht="18" customHeight="1">
      <c r="A660" s="9"/>
      <c r="B660" s="66"/>
      <c r="C660" s="67"/>
      <c r="D660" s="66"/>
      <c r="E660" s="68"/>
      <c r="F660" s="69"/>
      <c r="G660" s="69"/>
      <c r="H660" s="69"/>
      <c r="I660" s="70"/>
      <c r="J660" s="22"/>
      <c r="K660" s="23"/>
      <c r="L660" s="24"/>
      <c r="M660" s="30" t="s">
        <v>1076</v>
      </c>
      <c r="N660" s="26">
        <v>19.77</v>
      </c>
      <c r="O660" s="26">
        <v>-5</v>
      </c>
      <c r="P660" s="26"/>
      <c r="Q660" s="26"/>
      <c r="R660" s="26">
        <f t="shared" si="141"/>
        <v>14.77</v>
      </c>
      <c r="S660" s="26"/>
      <c r="T660" s="38"/>
      <c r="V660" s="9" t="s">
        <v>1077</v>
      </c>
      <c r="W660" s="9">
        <v>20</v>
      </c>
    </row>
    <row r="661" spans="1:23" ht="18" customHeight="1">
      <c r="A661" s="9"/>
      <c r="B661" s="66"/>
      <c r="C661" s="67"/>
      <c r="D661" s="66"/>
      <c r="E661" s="68"/>
      <c r="F661" s="69"/>
      <c r="G661" s="69"/>
      <c r="H661" s="69"/>
      <c r="I661" s="70"/>
      <c r="J661" s="22"/>
      <c r="K661" s="23"/>
      <c r="L661" s="24"/>
      <c r="M661" s="30" t="s">
        <v>1078</v>
      </c>
      <c r="N661" s="26">
        <f aca="true" t="shared" si="143" ref="N661:S661">N662</f>
        <v>68</v>
      </c>
      <c r="O661" s="26">
        <f t="shared" si="143"/>
        <v>0</v>
      </c>
      <c r="P661" s="26">
        <f t="shared" si="143"/>
        <v>0</v>
      </c>
      <c r="Q661" s="26">
        <f t="shared" si="143"/>
        <v>0</v>
      </c>
      <c r="R661" s="26">
        <f t="shared" si="143"/>
        <v>68</v>
      </c>
      <c r="S661" s="26">
        <f t="shared" si="143"/>
        <v>0</v>
      </c>
      <c r="T661" s="38"/>
      <c r="V661" s="9" t="s">
        <v>1079</v>
      </c>
      <c r="W661" s="9">
        <v>68</v>
      </c>
    </row>
    <row r="662" spans="1:23" ht="18" customHeight="1">
      <c r="A662" s="9"/>
      <c r="B662" s="66"/>
      <c r="C662" s="67"/>
      <c r="D662" s="66"/>
      <c r="E662" s="68"/>
      <c r="F662" s="69"/>
      <c r="G662" s="69"/>
      <c r="H662" s="69"/>
      <c r="I662" s="70"/>
      <c r="J662" s="22"/>
      <c r="K662" s="23"/>
      <c r="L662" s="24"/>
      <c r="M662" s="30" t="s">
        <v>1080</v>
      </c>
      <c r="N662" s="26">
        <v>68</v>
      </c>
      <c r="O662" s="26"/>
      <c r="P662" s="26"/>
      <c r="Q662" s="26"/>
      <c r="R662" s="26">
        <f>SUM(N662:Q662)</f>
        <v>68</v>
      </c>
      <c r="S662" s="26"/>
      <c r="T662" s="38"/>
      <c r="V662" s="9" t="s">
        <v>1081</v>
      </c>
      <c r="W662" s="9">
        <v>68</v>
      </c>
    </row>
    <row r="663" spans="1:23" ht="18" customHeight="1">
      <c r="A663" s="9"/>
      <c r="B663" s="66"/>
      <c r="C663" s="67"/>
      <c r="D663" s="66"/>
      <c r="E663" s="68"/>
      <c r="F663" s="69"/>
      <c r="G663" s="69"/>
      <c r="H663" s="69"/>
      <c r="I663" s="70"/>
      <c r="J663" s="22"/>
      <c r="K663" s="23"/>
      <c r="L663" s="24"/>
      <c r="M663" s="30" t="s">
        <v>1082</v>
      </c>
      <c r="N663" s="26">
        <f aca="true" t="shared" si="144" ref="N663:S663">SUM(N664:N665)</f>
        <v>37749.7</v>
      </c>
      <c r="O663" s="26">
        <f t="shared" si="144"/>
        <v>-37749.7</v>
      </c>
      <c r="P663" s="26">
        <f t="shared" si="144"/>
        <v>0</v>
      </c>
      <c r="Q663" s="26">
        <f t="shared" si="144"/>
        <v>0</v>
      </c>
      <c r="R663" s="26">
        <f t="shared" si="144"/>
        <v>0</v>
      </c>
      <c r="S663" s="26">
        <f t="shared" si="144"/>
        <v>0</v>
      </c>
      <c r="T663" s="38"/>
      <c r="V663" s="9" t="s">
        <v>1083</v>
      </c>
      <c r="W663" s="9">
        <v>37750</v>
      </c>
    </row>
    <row r="664" spans="1:23" ht="18" customHeight="1">
      <c r="A664" s="9"/>
      <c r="B664" s="66"/>
      <c r="C664" s="67"/>
      <c r="D664" s="66"/>
      <c r="E664" s="68"/>
      <c r="F664" s="69"/>
      <c r="G664" s="69"/>
      <c r="H664" s="69"/>
      <c r="I664" s="70"/>
      <c r="J664" s="22"/>
      <c r="K664" s="23"/>
      <c r="L664" s="24"/>
      <c r="M664" s="30" t="s">
        <v>1084</v>
      </c>
      <c r="N664" s="26">
        <v>30149.7</v>
      </c>
      <c r="O664" s="26">
        <v>-30149.7</v>
      </c>
      <c r="P664" s="26"/>
      <c r="Q664" s="26"/>
      <c r="R664" s="26">
        <f>SUM(N664:Q664)</f>
        <v>0</v>
      </c>
      <c r="S664" s="26"/>
      <c r="T664" s="38"/>
      <c r="V664" s="9" t="s">
        <v>1085</v>
      </c>
      <c r="W664" s="9">
        <v>30150</v>
      </c>
    </row>
    <row r="665" spans="1:23" ht="18" customHeight="1">
      <c r="A665" s="9"/>
      <c r="B665" s="66"/>
      <c r="C665" s="67"/>
      <c r="D665" s="66"/>
      <c r="E665" s="68"/>
      <c r="F665" s="69"/>
      <c r="G665" s="69"/>
      <c r="H665" s="69"/>
      <c r="I665" s="70"/>
      <c r="J665" s="22"/>
      <c r="K665" s="23"/>
      <c r="L665" s="24"/>
      <c r="M665" s="30" t="s">
        <v>1086</v>
      </c>
      <c r="N665" s="26">
        <v>7600</v>
      </c>
      <c r="O665" s="26">
        <v>-7600</v>
      </c>
      <c r="P665" s="26"/>
      <c r="Q665" s="26"/>
      <c r="R665" s="26">
        <f>SUM(N665:Q665)</f>
        <v>0</v>
      </c>
      <c r="S665" s="26"/>
      <c r="T665" s="38"/>
      <c r="V665" s="9" t="s">
        <v>1087</v>
      </c>
      <c r="W665" s="9">
        <v>7600</v>
      </c>
    </row>
    <row r="666" spans="1:23" ht="18" customHeight="1">
      <c r="A666" s="9"/>
      <c r="B666" s="66"/>
      <c r="C666" s="67"/>
      <c r="D666" s="66"/>
      <c r="E666" s="68"/>
      <c r="F666" s="69"/>
      <c r="G666" s="69"/>
      <c r="H666" s="69"/>
      <c r="I666" s="70"/>
      <c r="J666" s="22"/>
      <c r="K666" s="23"/>
      <c r="L666" s="24"/>
      <c r="M666" s="30" t="s">
        <v>1088</v>
      </c>
      <c r="N666" s="26">
        <f aca="true" t="shared" si="145" ref="N666:S666">SUM(N667:N668)</f>
        <v>74708.73</v>
      </c>
      <c r="O666" s="26">
        <f t="shared" si="145"/>
        <v>0</v>
      </c>
      <c r="P666" s="26">
        <f t="shared" si="145"/>
        <v>0</v>
      </c>
      <c r="Q666" s="26">
        <f t="shared" si="145"/>
        <v>0</v>
      </c>
      <c r="R666" s="26">
        <f t="shared" si="145"/>
        <v>74708.73</v>
      </c>
      <c r="S666" s="26">
        <f t="shared" si="145"/>
        <v>0</v>
      </c>
      <c r="T666" s="38"/>
      <c r="V666" s="9" t="s">
        <v>1089</v>
      </c>
      <c r="W666" s="9">
        <v>74709</v>
      </c>
    </row>
    <row r="667" spans="1:23" ht="18" customHeight="1">
      <c r="A667" s="9"/>
      <c r="B667" s="66"/>
      <c r="C667" s="67"/>
      <c r="D667" s="66"/>
      <c r="E667" s="68"/>
      <c r="F667" s="69"/>
      <c r="G667" s="69"/>
      <c r="H667" s="69"/>
      <c r="I667" s="70"/>
      <c r="J667" s="22"/>
      <c r="K667" s="23"/>
      <c r="L667" s="24"/>
      <c r="M667" s="30" t="s">
        <v>1090</v>
      </c>
      <c r="N667" s="26">
        <v>60000</v>
      </c>
      <c r="O667" s="26"/>
      <c r="P667" s="26"/>
      <c r="Q667" s="26"/>
      <c r="R667" s="26">
        <f aca="true" t="shared" si="146" ref="R667:R673">SUM(N667:Q667)</f>
        <v>60000</v>
      </c>
      <c r="S667" s="26"/>
      <c r="T667" s="38"/>
      <c r="V667" s="9" t="s">
        <v>1091</v>
      </c>
      <c r="W667" s="9">
        <v>60000</v>
      </c>
    </row>
    <row r="668" spans="1:23" ht="18" customHeight="1">
      <c r="A668" s="9"/>
      <c r="B668" s="66"/>
      <c r="C668" s="67"/>
      <c r="D668" s="66"/>
      <c r="E668" s="68"/>
      <c r="F668" s="69"/>
      <c r="G668" s="69"/>
      <c r="H668" s="69"/>
      <c r="I668" s="70"/>
      <c r="J668" s="22"/>
      <c r="K668" s="23"/>
      <c r="L668" s="24"/>
      <c r="M668" s="30" t="s">
        <v>1092</v>
      </c>
      <c r="N668" s="26">
        <v>14708.73</v>
      </c>
      <c r="O668" s="26"/>
      <c r="P668" s="26"/>
      <c r="Q668" s="26"/>
      <c r="R668" s="26">
        <f t="shared" si="146"/>
        <v>14708.73</v>
      </c>
      <c r="S668" s="26"/>
      <c r="T668" s="38"/>
      <c r="V668" s="9" t="s">
        <v>1093</v>
      </c>
      <c r="W668" s="9">
        <v>14709</v>
      </c>
    </row>
    <row r="669" spans="1:23" ht="18" customHeight="1">
      <c r="A669" s="9"/>
      <c r="B669" s="66">
        <v>1</v>
      </c>
      <c r="C669" s="67"/>
      <c r="D669" s="66"/>
      <c r="E669" s="68">
        <v>2130803</v>
      </c>
      <c r="F669" s="69">
        <v>213</v>
      </c>
      <c r="G669" s="69">
        <v>21308</v>
      </c>
      <c r="H669" s="68">
        <v>2130803</v>
      </c>
      <c r="I669" s="70" t="s">
        <v>1071</v>
      </c>
      <c r="J669" s="22"/>
      <c r="K669" s="23"/>
      <c r="L669" s="24" t="s">
        <v>40</v>
      </c>
      <c r="M669" s="25" t="s">
        <v>39</v>
      </c>
      <c r="N669" s="26">
        <f>N670+N674+N683+N689+N693+N699</f>
        <v>149668.28999999998</v>
      </c>
      <c r="O669" s="26">
        <f>O670+O674+O683+O689+O693+O699</f>
        <v>-2381.2200000000003</v>
      </c>
      <c r="P669" s="26">
        <f>P670+P674+P683+P689+P693+P699</f>
        <v>-110000</v>
      </c>
      <c r="Q669" s="26">
        <f>Q670+Q674+Q683+Q689+Q693+Q699</f>
        <v>3894.4</v>
      </c>
      <c r="R669" s="26">
        <f>R670+R674+R683+R689+R693+R699</f>
        <v>41181.47</v>
      </c>
      <c r="S669" s="26">
        <v>41220.48</v>
      </c>
      <c r="T669" s="36">
        <f>S669/R669*100-100</f>
        <v>0.09472707020901794</v>
      </c>
      <c r="V669" s="9" t="s">
        <v>1094</v>
      </c>
      <c r="W669" s="9">
        <v>149668</v>
      </c>
    </row>
    <row r="670" spans="1:23" ht="18" customHeight="1">
      <c r="A670" s="9"/>
      <c r="B670" s="5">
        <v>1</v>
      </c>
      <c r="C670" s="2"/>
      <c r="D670" s="5">
        <v>0</v>
      </c>
      <c r="E670" s="11">
        <v>21399</v>
      </c>
      <c r="F670" s="10"/>
      <c r="G670" s="10">
        <v>21399</v>
      </c>
      <c r="H670" s="10"/>
      <c r="I670" s="10"/>
      <c r="J670" s="22"/>
      <c r="K670" s="23"/>
      <c r="L670" s="24"/>
      <c r="M670" s="71" t="s">
        <v>1095</v>
      </c>
      <c r="N670" s="26">
        <f aca="true" t="shared" si="147" ref="N670:S670">SUM(N671:N673)</f>
        <v>32238.809999999998</v>
      </c>
      <c r="O670" s="26">
        <f t="shared" si="147"/>
        <v>-772.21</v>
      </c>
      <c r="P670" s="26">
        <f t="shared" si="147"/>
        <v>-26000</v>
      </c>
      <c r="Q670" s="26">
        <f t="shared" si="147"/>
        <v>0</v>
      </c>
      <c r="R670" s="26">
        <f t="shared" si="147"/>
        <v>5466.6</v>
      </c>
      <c r="S670" s="26">
        <f t="shared" si="147"/>
        <v>0</v>
      </c>
      <c r="T670" s="38"/>
      <c r="V670" s="9" t="s">
        <v>1096</v>
      </c>
      <c r="W670" s="9">
        <v>32239</v>
      </c>
    </row>
    <row r="671" spans="1:23" ht="18" customHeight="1">
      <c r="A671" s="9"/>
      <c r="B671" s="5"/>
      <c r="C671" s="2"/>
      <c r="D671" s="5"/>
      <c r="E671" s="11"/>
      <c r="F671" s="10"/>
      <c r="G671" s="10"/>
      <c r="H671" s="10"/>
      <c r="I671" s="10"/>
      <c r="J671" s="22"/>
      <c r="K671" s="23"/>
      <c r="L671" s="24"/>
      <c r="M671" s="30" t="s">
        <v>1097</v>
      </c>
      <c r="N671" s="26">
        <v>469.3</v>
      </c>
      <c r="O671" s="26"/>
      <c r="P671" s="26"/>
      <c r="Q671" s="26"/>
      <c r="R671" s="26">
        <f t="shared" si="146"/>
        <v>469.3</v>
      </c>
      <c r="S671" s="26"/>
      <c r="T671" s="38"/>
      <c r="V671" s="9" t="s">
        <v>98</v>
      </c>
      <c r="W671" s="9">
        <v>469</v>
      </c>
    </row>
    <row r="672" spans="1:23" ht="18" customHeight="1">
      <c r="A672" s="9"/>
      <c r="B672" s="5"/>
      <c r="C672" s="2"/>
      <c r="D672" s="5"/>
      <c r="E672" s="11"/>
      <c r="F672" s="10"/>
      <c r="G672" s="10"/>
      <c r="H672" s="10"/>
      <c r="I672" s="10"/>
      <c r="J672" s="22"/>
      <c r="K672" s="23"/>
      <c r="L672" s="24"/>
      <c r="M672" s="30" t="s">
        <v>132</v>
      </c>
      <c r="N672" s="26">
        <v>10.46</v>
      </c>
      <c r="O672" s="26"/>
      <c r="P672" s="26"/>
      <c r="Q672" s="26"/>
      <c r="R672" s="26">
        <f t="shared" si="146"/>
        <v>10.46</v>
      </c>
      <c r="S672" s="26"/>
      <c r="T672" s="38"/>
      <c r="V672" s="9" t="s">
        <v>100</v>
      </c>
      <c r="W672" s="9">
        <v>11</v>
      </c>
    </row>
    <row r="673" spans="1:23" ht="18" customHeight="1">
      <c r="A673" s="9"/>
      <c r="B673" s="5">
        <v>1</v>
      </c>
      <c r="C673" s="2"/>
      <c r="D673" s="5">
        <v>0</v>
      </c>
      <c r="E673" s="11">
        <v>2139999</v>
      </c>
      <c r="F673" s="10">
        <v>213</v>
      </c>
      <c r="G673" s="10">
        <v>21399</v>
      </c>
      <c r="H673" s="10">
        <v>2139999</v>
      </c>
      <c r="I673" s="10"/>
      <c r="J673" s="22"/>
      <c r="K673" s="23"/>
      <c r="L673" s="24"/>
      <c r="M673" s="30" t="s">
        <v>1098</v>
      </c>
      <c r="N673" s="26">
        <v>31759.05</v>
      </c>
      <c r="O673" s="26">
        <v>-772.21</v>
      </c>
      <c r="P673" s="26">
        <v>-26000</v>
      </c>
      <c r="Q673" s="26"/>
      <c r="R673" s="26">
        <f t="shared" si="146"/>
        <v>4986.84</v>
      </c>
      <c r="S673" s="26"/>
      <c r="T673" s="38"/>
      <c r="V673" s="9" t="s">
        <v>1099</v>
      </c>
      <c r="W673" s="9">
        <v>31759</v>
      </c>
    </row>
    <row r="674" spans="1:23" ht="18" customHeight="1">
      <c r="A674" s="9"/>
      <c r="B674" s="5">
        <v>1</v>
      </c>
      <c r="C674" s="2"/>
      <c r="D674" s="5">
        <v>0</v>
      </c>
      <c r="E674" s="11">
        <v>214</v>
      </c>
      <c r="F674" s="10">
        <v>214</v>
      </c>
      <c r="G674" s="10"/>
      <c r="H674" s="10"/>
      <c r="I674" s="10"/>
      <c r="J674" s="22"/>
      <c r="K674" s="23"/>
      <c r="L674" s="24"/>
      <c r="M674" s="30" t="s">
        <v>1100</v>
      </c>
      <c r="N674" s="26">
        <f aca="true" t="shared" si="148" ref="N674:S674">SUM(N675:N682)</f>
        <v>102367.61</v>
      </c>
      <c r="O674" s="26">
        <f t="shared" si="148"/>
        <v>0</v>
      </c>
      <c r="P674" s="26">
        <f t="shared" si="148"/>
        <v>-84000</v>
      </c>
      <c r="Q674" s="26">
        <f t="shared" si="148"/>
        <v>3894.4</v>
      </c>
      <c r="R674" s="26">
        <f t="shared" si="148"/>
        <v>22262.010000000002</v>
      </c>
      <c r="S674" s="26">
        <f t="shared" si="148"/>
        <v>0</v>
      </c>
      <c r="T674" s="38"/>
      <c r="V674" s="9" t="s">
        <v>1101</v>
      </c>
      <c r="W674" s="9">
        <v>102368</v>
      </c>
    </row>
    <row r="675" spans="1:23" ht="18" customHeight="1">
      <c r="A675" s="9"/>
      <c r="B675" s="5">
        <v>1</v>
      </c>
      <c r="C675" s="2"/>
      <c r="D675" s="5">
        <v>0</v>
      </c>
      <c r="E675" s="11">
        <v>21401</v>
      </c>
      <c r="F675" s="10"/>
      <c r="G675" s="10">
        <v>21401</v>
      </c>
      <c r="H675" s="10"/>
      <c r="I675" s="10"/>
      <c r="J675" s="22"/>
      <c r="K675" s="23"/>
      <c r="L675" s="24"/>
      <c r="M675" s="30" t="s">
        <v>131</v>
      </c>
      <c r="N675" s="26"/>
      <c r="O675" s="26"/>
      <c r="P675" s="26"/>
      <c r="Q675" s="26"/>
      <c r="R675" s="26">
        <f aca="true" t="shared" si="149" ref="R675:R682">SUM(N675:Q675)</f>
        <v>0</v>
      </c>
      <c r="S675" s="26"/>
      <c r="T675" s="38"/>
      <c r="V675" s="9" t="s">
        <v>98</v>
      </c>
      <c r="W675" s="9">
        <v>0</v>
      </c>
    </row>
    <row r="676" spans="1:23" ht="18" customHeight="1">
      <c r="A676" s="9"/>
      <c r="B676" s="5">
        <v>1</v>
      </c>
      <c r="C676" s="2"/>
      <c r="D676" s="5">
        <v>0</v>
      </c>
      <c r="E676" s="11">
        <v>2140101</v>
      </c>
      <c r="F676" s="10">
        <v>214</v>
      </c>
      <c r="G676" s="10">
        <v>21401</v>
      </c>
      <c r="H676" s="10">
        <v>2140101</v>
      </c>
      <c r="I676" s="10"/>
      <c r="J676" s="22"/>
      <c r="K676" s="23"/>
      <c r="L676" s="24"/>
      <c r="M676" s="30" t="s">
        <v>132</v>
      </c>
      <c r="N676" s="26">
        <v>386.35</v>
      </c>
      <c r="O676" s="26"/>
      <c r="P676" s="26"/>
      <c r="Q676" s="26"/>
      <c r="R676" s="26">
        <f t="shared" si="149"/>
        <v>386.35</v>
      </c>
      <c r="S676" s="26"/>
      <c r="T676" s="38"/>
      <c r="V676" s="9" t="s">
        <v>100</v>
      </c>
      <c r="W676" s="9">
        <v>386</v>
      </c>
    </row>
    <row r="677" spans="1:23" ht="18" customHeight="1">
      <c r="A677" s="9"/>
      <c r="B677" s="5"/>
      <c r="C677" s="2"/>
      <c r="D677" s="5"/>
      <c r="E677" s="11"/>
      <c r="F677" s="10"/>
      <c r="G677" s="10"/>
      <c r="H677" s="10"/>
      <c r="I677" s="10"/>
      <c r="J677" s="22"/>
      <c r="K677" s="23"/>
      <c r="L677" s="24"/>
      <c r="M677" s="39" t="s">
        <v>133</v>
      </c>
      <c r="N677" s="26"/>
      <c r="O677" s="26"/>
      <c r="P677" s="26"/>
      <c r="Q677" s="26"/>
      <c r="R677" s="26">
        <f t="shared" si="149"/>
        <v>0</v>
      </c>
      <c r="S677" s="26"/>
      <c r="T677" s="38"/>
      <c r="V677" s="9" t="s">
        <v>102</v>
      </c>
      <c r="W677" s="9">
        <v>0</v>
      </c>
    </row>
    <row r="678" spans="1:23" ht="18" customHeight="1">
      <c r="A678" s="9"/>
      <c r="B678" s="5">
        <v>1</v>
      </c>
      <c r="C678" s="2"/>
      <c r="D678" s="5">
        <v>0</v>
      </c>
      <c r="E678" s="11">
        <v>2140102</v>
      </c>
      <c r="F678" s="10">
        <v>214</v>
      </c>
      <c r="G678" s="10">
        <v>21401</v>
      </c>
      <c r="H678" s="10">
        <v>2140102</v>
      </c>
      <c r="I678" s="10"/>
      <c r="J678" s="22"/>
      <c r="K678" s="23"/>
      <c r="L678" s="24"/>
      <c r="M678" s="30" t="s">
        <v>1102</v>
      </c>
      <c r="N678" s="26"/>
      <c r="O678" s="26"/>
      <c r="P678" s="26"/>
      <c r="Q678" s="26"/>
      <c r="R678" s="26">
        <f t="shared" si="149"/>
        <v>0</v>
      </c>
      <c r="S678" s="26"/>
      <c r="T678" s="38"/>
      <c r="V678" s="9" t="s">
        <v>1103</v>
      </c>
      <c r="W678" s="9">
        <v>0</v>
      </c>
    </row>
    <row r="679" spans="1:23" ht="18" customHeight="1">
      <c r="A679" s="9"/>
      <c r="B679" s="5">
        <v>1</v>
      </c>
      <c r="C679" s="2"/>
      <c r="D679" s="5">
        <v>0</v>
      </c>
      <c r="E679" s="11">
        <v>2140103</v>
      </c>
      <c r="F679" s="10">
        <v>214</v>
      </c>
      <c r="G679" s="10">
        <v>21401</v>
      </c>
      <c r="H679" s="10">
        <v>2140103</v>
      </c>
      <c r="I679" s="10"/>
      <c r="J679" s="22"/>
      <c r="K679" s="23"/>
      <c r="L679" s="24"/>
      <c r="M679" s="30" t="s">
        <v>1104</v>
      </c>
      <c r="N679" s="26">
        <v>1139.86</v>
      </c>
      <c r="O679" s="26"/>
      <c r="P679" s="26"/>
      <c r="Q679" s="26"/>
      <c r="R679" s="26">
        <f t="shared" si="149"/>
        <v>1139.86</v>
      </c>
      <c r="S679" s="26"/>
      <c r="T679" s="38"/>
      <c r="V679" s="9" t="s">
        <v>1105</v>
      </c>
      <c r="W679" s="9">
        <v>1140</v>
      </c>
    </row>
    <row r="680" spans="1:23" ht="18" customHeight="1">
      <c r="A680" s="9"/>
      <c r="B680" s="5">
        <v>1</v>
      </c>
      <c r="C680" s="2"/>
      <c r="D680" s="5">
        <v>0</v>
      </c>
      <c r="E680" s="11">
        <v>2140199</v>
      </c>
      <c r="F680" s="10">
        <v>214</v>
      </c>
      <c r="G680" s="10">
        <v>21401</v>
      </c>
      <c r="H680" s="10">
        <v>2140199</v>
      </c>
      <c r="I680" s="10"/>
      <c r="J680" s="22"/>
      <c r="K680" s="23"/>
      <c r="L680" s="24"/>
      <c r="M680" s="30" t="s">
        <v>1106</v>
      </c>
      <c r="N680" s="26"/>
      <c r="O680" s="26"/>
      <c r="P680" s="26"/>
      <c r="Q680" s="26">
        <v>3894.4</v>
      </c>
      <c r="R680" s="26">
        <f t="shared" si="149"/>
        <v>3894.4</v>
      </c>
      <c r="S680" s="26"/>
      <c r="T680" s="38"/>
      <c r="V680" s="9" t="s">
        <v>1107</v>
      </c>
      <c r="W680" s="9">
        <v>0</v>
      </c>
    </row>
    <row r="681" spans="1:23" ht="18" customHeight="1">
      <c r="A681" s="9"/>
      <c r="B681" s="5">
        <v>1</v>
      </c>
      <c r="C681" s="2"/>
      <c r="D681" s="5">
        <v>0</v>
      </c>
      <c r="E681" s="11">
        <v>21402</v>
      </c>
      <c r="F681" s="10"/>
      <c r="G681" s="10">
        <v>21402</v>
      </c>
      <c r="H681" s="10"/>
      <c r="I681" s="10"/>
      <c r="J681" s="22"/>
      <c r="K681" s="23"/>
      <c r="L681" s="24"/>
      <c r="M681" s="30" t="s">
        <v>1108</v>
      </c>
      <c r="N681" s="26">
        <v>100000</v>
      </c>
      <c r="O681" s="26"/>
      <c r="P681" s="26">
        <v>-84000</v>
      </c>
      <c r="Q681" s="26"/>
      <c r="R681" s="26">
        <f t="shared" si="149"/>
        <v>16000</v>
      </c>
      <c r="S681" s="26"/>
      <c r="T681" s="38"/>
      <c r="V681" s="9" t="s">
        <v>1109</v>
      </c>
      <c r="W681" s="9">
        <v>100000</v>
      </c>
    </row>
    <row r="682" spans="1:23" ht="18" customHeight="1">
      <c r="A682" s="9"/>
      <c r="B682" s="5"/>
      <c r="C682" s="2"/>
      <c r="D682" s="5"/>
      <c r="E682" s="11"/>
      <c r="F682" s="10"/>
      <c r="G682" s="10"/>
      <c r="H682" s="10"/>
      <c r="I682" s="10"/>
      <c r="J682" s="22"/>
      <c r="K682" s="23"/>
      <c r="L682" s="24"/>
      <c r="M682" s="39" t="s">
        <v>1110</v>
      </c>
      <c r="N682" s="26">
        <v>841.4</v>
      </c>
      <c r="O682" s="26"/>
      <c r="P682" s="26"/>
      <c r="Q682" s="26"/>
      <c r="R682" s="26">
        <f t="shared" si="149"/>
        <v>841.4</v>
      </c>
      <c r="S682" s="26"/>
      <c r="T682" s="38"/>
      <c r="V682" s="9" t="s">
        <v>1111</v>
      </c>
      <c r="W682" s="9">
        <v>842</v>
      </c>
    </row>
    <row r="683" spans="1:23" ht="18" customHeight="1">
      <c r="A683" s="9"/>
      <c r="B683" s="5">
        <v>1</v>
      </c>
      <c r="C683" s="2"/>
      <c r="D683" s="5">
        <v>0</v>
      </c>
      <c r="E683" s="11">
        <v>2140204</v>
      </c>
      <c r="F683" s="10">
        <v>214</v>
      </c>
      <c r="G683" s="10">
        <v>21402</v>
      </c>
      <c r="H683" s="10">
        <v>2140204</v>
      </c>
      <c r="I683" s="10"/>
      <c r="J683" s="22"/>
      <c r="K683" s="23"/>
      <c r="L683" s="24"/>
      <c r="M683" s="30" t="s">
        <v>1112</v>
      </c>
      <c r="N683" s="26">
        <f aca="true" t="shared" si="150" ref="N683:S683">SUM(N684:N688)</f>
        <v>2920.4</v>
      </c>
      <c r="O683" s="26">
        <f t="shared" si="150"/>
        <v>-7</v>
      </c>
      <c r="P683" s="26">
        <f t="shared" si="150"/>
        <v>0</v>
      </c>
      <c r="Q683" s="26">
        <f t="shared" si="150"/>
        <v>0</v>
      </c>
      <c r="R683" s="26">
        <f t="shared" si="150"/>
        <v>2913.4</v>
      </c>
      <c r="S683" s="26">
        <f t="shared" si="150"/>
        <v>0</v>
      </c>
      <c r="T683" s="38"/>
      <c r="V683" s="9" t="s">
        <v>1113</v>
      </c>
      <c r="W683" s="9">
        <v>2920</v>
      </c>
    </row>
    <row r="684" spans="1:23" ht="18" customHeight="1">
      <c r="A684" s="9"/>
      <c r="B684" s="5">
        <v>1</v>
      </c>
      <c r="C684" s="2"/>
      <c r="D684" s="5">
        <v>0</v>
      </c>
      <c r="E684" s="11">
        <v>21403</v>
      </c>
      <c r="F684" s="10"/>
      <c r="G684" s="10">
        <v>21403</v>
      </c>
      <c r="H684" s="10"/>
      <c r="I684" s="10"/>
      <c r="J684" s="22"/>
      <c r="K684" s="23"/>
      <c r="L684" s="24"/>
      <c r="M684" s="30" t="s">
        <v>131</v>
      </c>
      <c r="N684" s="26">
        <v>1213.03</v>
      </c>
      <c r="O684" s="26"/>
      <c r="P684" s="26"/>
      <c r="Q684" s="26"/>
      <c r="R684" s="26">
        <f>SUM(N684:Q684)</f>
        <v>1213.03</v>
      </c>
      <c r="S684" s="26"/>
      <c r="T684" s="38"/>
      <c r="V684" s="9" t="s">
        <v>98</v>
      </c>
      <c r="W684" s="9">
        <v>1213</v>
      </c>
    </row>
    <row r="685" spans="1:23" ht="18" customHeight="1">
      <c r="A685" s="9"/>
      <c r="B685" s="5"/>
      <c r="C685" s="2"/>
      <c r="D685" s="5"/>
      <c r="E685" s="11"/>
      <c r="F685" s="10"/>
      <c r="G685" s="10"/>
      <c r="H685" s="10"/>
      <c r="I685" s="10"/>
      <c r="J685" s="22"/>
      <c r="K685" s="23"/>
      <c r="L685" s="24"/>
      <c r="M685" s="30" t="s">
        <v>132</v>
      </c>
      <c r="N685" s="26">
        <v>60</v>
      </c>
      <c r="O685" s="26"/>
      <c r="P685" s="26"/>
      <c r="Q685" s="26"/>
      <c r="R685" s="26">
        <f>SUM(N685:Q685)</f>
        <v>60</v>
      </c>
      <c r="S685" s="26"/>
      <c r="T685" s="38"/>
      <c r="V685" s="9" t="s">
        <v>100</v>
      </c>
      <c r="W685" s="9">
        <v>60</v>
      </c>
    </row>
    <row r="686" spans="1:23" ht="18" customHeight="1">
      <c r="A686" s="5"/>
      <c r="B686" s="5">
        <v>1</v>
      </c>
      <c r="C686" s="2"/>
      <c r="D686" s="5">
        <v>0</v>
      </c>
      <c r="E686" s="12">
        <v>2140307</v>
      </c>
      <c r="F686" s="13">
        <v>214</v>
      </c>
      <c r="G686" s="13">
        <v>21403</v>
      </c>
      <c r="H686" s="12">
        <v>2140307</v>
      </c>
      <c r="I686" s="12"/>
      <c r="J686" s="22"/>
      <c r="K686" s="23"/>
      <c r="L686" s="24"/>
      <c r="M686" s="30" t="s">
        <v>1114</v>
      </c>
      <c r="N686" s="26">
        <v>1154.41</v>
      </c>
      <c r="O686" s="26"/>
      <c r="P686" s="26"/>
      <c r="Q686" s="26"/>
      <c r="R686" s="26">
        <f>SUM(N686:Q686)</f>
        <v>1154.41</v>
      </c>
      <c r="S686" s="26"/>
      <c r="T686" s="38"/>
      <c r="V686" s="9" t="s">
        <v>1115</v>
      </c>
      <c r="W686" s="9">
        <v>1154</v>
      </c>
    </row>
    <row r="687" spans="1:23" ht="18" customHeight="1">
      <c r="A687" s="5"/>
      <c r="B687" s="5"/>
      <c r="C687" s="2"/>
      <c r="D687" s="5"/>
      <c r="E687" s="12"/>
      <c r="F687" s="13"/>
      <c r="G687" s="13"/>
      <c r="H687" s="12"/>
      <c r="I687" s="12"/>
      <c r="J687" s="22"/>
      <c r="K687" s="23"/>
      <c r="L687" s="24"/>
      <c r="M687" s="39" t="s">
        <v>1116</v>
      </c>
      <c r="N687" s="26"/>
      <c r="O687" s="26"/>
      <c r="P687" s="26"/>
      <c r="Q687" s="26"/>
      <c r="R687" s="26">
        <f>SUM(N687:Q687)</f>
        <v>0</v>
      </c>
      <c r="S687" s="26"/>
      <c r="T687" s="38"/>
      <c r="V687" s="9" t="s">
        <v>1117</v>
      </c>
      <c r="W687" s="9">
        <v>0</v>
      </c>
    </row>
    <row r="688" spans="1:23" ht="18" customHeight="1">
      <c r="A688" s="9"/>
      <c r="B688" s="5">
        <v>1</v>
      </c>
      <c r="C688" s="2"/>
      <c r="D688" s="5">
        <v>0</v>
      </c>
      <c r="E688" s="11">
        <v>2140399</v>
      </c>
      <c r="F688" s="10">
        <v>214</v>
      </c>
      <c r="G688" s="10">
        <v>21403</v>
      </c>
      <c r="H688" s="10">
        <v>2140399</v>
      </c>
      <c r="I688" s="10"/>
      <c r="J688" s="22"/>
      <c r="K688" s="23"/>
      <c r="L688" s="24"/>
      <c r="M688" s="30" t="s">
        <v>1118</v>
      </c>
      <c r="N688" s="26">
        <v>492.96</v>
      </c>
      <c r="O688" s="26">
        <v>-7</v>
      </c>
      <c r="P688" s="26"/>
      <c r="Q688" s="26"/>
      <c r="R688" s="26">
        <f>SUM(N688:Q688)</f>
        <v>485.96</v>
      </c>
      <c r="S688" s="26"/>
      <c r="T688" s="38"/>
      <c r="V688" s="9" t="s">
        <v>1119</v>
      </c>
      <c r="W688" s="9">
        <v>493</v>
      </c>
    </row>
    <row r="689" spans="1:23" ht="18" customHeight="1">
      <c r="A689" s="5"/>
      <c r="B689" s="5">
        <v>1</v>
      </c>
      <c r="C689" s="2"/>
      <c r="D689" s="5">
        <v>0</v>
      </c>
      <c r="E689" s="11">
        <v>21406</v>
      </c>
      <c r="F689" s="10"/>
      <c r="G689" s="10">
        <v>21406</v>
      </c>
      <c r="H689" s="10"/>
      <c r="I689" s="10"/>
      <c r="J689" s="22"/>
      <c r="K689" s="23"/>
      <c r="L689" s="24"/>
      <c r="M689" s="30" t="s">
        <v>1120</v>
      </c>
      <c r="N689" s="26">
        <f aca="true" t="shared" si="151" ref="N689:S689">SUM(N690:N692)</f>
        <v>1430.94</v>
      </c>
      <c r="O689" s="26">
        <f t="shared" si="151"/>
        <v>0</v>
      </c>
      <c r="P689" s="26">
        <f t="shared" si="151"/>
        <v>0</v>
      </c>
      <c r="Q689" s="26">
        <f t="shared" si="151"/>
        <v>0</v>
      </c>
      <c r="R689" s="26">
        <f t="shared" si="151"/>
        <v>1430.94</v>
      </c>
      <c r="S689" s="26">
        <f t="shared" si="151"/>
        <v>0</v>
      </c>
      <c r="T689" s="38"/>
      <c r="V689" s="9" t="s">
        <v>1121</v>
      </c>
      <c r="W689" s="9">
        <v>1431</v>
      </c>
    </row>
    <row r="690" spans="1:23" ht="18" customHeight="1">
      <c r="A690" s="5"/>
      <c r="B690" s="5">
        <v>1</v>
      </c>
      <c r="C690" s="2"/>
      <c r="D690" s="5">
        <v>0</v>
      </c>
      <c r="E690" s="11">
        <v>2140601</v>
      </c>
      <c r="F690" s="10">
        <v>214</v>
      </c>
      <c r="G690" s="10">
        <v>21406</v>
      </c>
      <c r="H690" s="10">
        <v>2140601</v>
      </c>
      <c r="I690" s="10"/>
      <c r="J690" s="22"/>
      <c r="K690" s="23"/>
      <c r="L690" s="24"/>
      <c r="M690" s="30" t="s">
        <v>131</v>
      </c>
      <c r="N690" s="26">
        <v>1222.82</v>
      </c>
      <c r="O690" s="26"/>
      <c r="P690" s="26"/>
      <c r="Q690" s="26"/>
      <c r="R690" s="26">
        <f>SUM(N690:Q690)</f>
        <v>1222.82</v>
      </c>
      <c r="S690" s="26"/>
      <c r="T690" s="38"/>
      <c r="V690" s="9" t="s">
        <v>98</v>
      </c>
      <c r="W690" s="9">
        <v>1223</v>
      </c>
    </row>
    <row r="691" spans="1:23" ht="18" customHeight="1">
      <c r="A691" s="9"/>
      <c r="B691" s="5">
        <v>1</v>
      </c>
      <c r="C691" s="2"/>
      <c r="D691" s="5">
        <v>0</v>
      </c>
      <c r="E691" s="11">
        <v>215</v>
      </c>
      <c r="F691" s="10">
        <v>215</v>
      </c>
      <c r="G691" s="10"/>
      <c r="H691" s="10"/>
      <c r="I691" s="10"/>
      <c r="J691" s="22"/>
      <c r="K691" s="23"/>
      <c r="L691" s="24"/>
      <c r="M691" s="30" t="s">
        <v>132</v>
      </c>
      <c r="N691" s="26">
        <v>208.12</v>
      </c>
      <c r="O691" s="26"/>
      <c r="P691" s="26"/>
      <c r="Q691" s="26"/>
      <c r="R691" s="26">
        <f>SUM(N691:Q691)</f>
        <v>208.12</v>
      </c>
      <c r="S691" s="26"/>
      <c r="T691" s="38"/>
      <c r="V691" s="9" t="s">
        <v>100</v>
      </c>
      <c r="W691" s="9">
        <v>208</v>
      </c>
    </row>
    <row r="692" spans="1:23" ht="18" customHeight="1">
      <c r="A692" s="9"/>
      <c r="B692" s="5">
        <v>1</v>
      </c>
      <c r="C692" s="2"/>
      <c r="D692" s="5">
        <v>0</v>
      </c>
      <c r="E692" s="11">
        <v>21501</v>
      </c>
      <c r="F692" s="10"/>
      <c r="G692" s="10">
        <v>21501</v>
      </c>
      <c r="H692" s="10"/>
      <c r="I692" s="10"/>
      <c r="J692" s="22"/>
      <c r="K692" s="23"/>
      <c r="L692" s="24"/>
      <c r="M692" s="30" t="s">
        <v>1122</v>
      </c>
      <c r="N692" s="26"/>
      <c r="O692" s="26"/>
      <c r="P692" s="26"/>
      <c r="Q692" s="26"/>
      <c r="R692" s="26">
        <f>SUM(N692:Q692)</f>
        <v>0</v>
      </c>
      <c r="S692" s="26"/>
      <c r="T692" s="38"/>
      <c r="V692" s="9" t="s">
        <v>1123</v>
      </c>
      <c r="W692" s="9">
        <v>0</v>
      </c>
    </row>
    <row r="693" spans="1:23" ht="18" customHeight="1">
      <c r="A693" s="9"/>
      <c r="B693" s="5">
        <v>1</v>
      </c>
      <c r="C693" s="2"/>
      <c r="D693" s="5">
        <v>0</v>
      </c>
      <c r="E693" s="11">
        <v>2150107</v>
      </c>
      <c r="F693" s="10">
        <v>215</v>
      </c>
      <c r="G693" s="10">
        <v>21501</v>
      </c>
      <c r="H693" s="10">
        <v>2150107</v>
      </c>
      <c r="I693" s="10"/>
      <c r="J693" s="22"/>
      <c r="K693" s="23"/>
      <c r="L693" s="24"/>
      <c r="M693" s="30" t="s">
        <v>1124</v>
      </c>
      <c r="N693" s="26">
        <f aca="true" t="shared" si="152" ref="N693:S693">SUM(N694:N698)</f>
        <v>5081.24</v>
      </c>
      <c r="O693" s="26">
        <f t="shared" si="152"/>
        <v>0</v>
      </c>
      <c r="P693" s="26">
        <f t="shared" si="152"/>
        <v>0</v>
      </c>
      <c r="Q693" s="26">
        <f t="shared" si="152"/>
        <v>0</v>
      </c>
      <c r="R693" s="26">
        <f t="shared" si="152"/>
        <v>5081.24</v>
      </c>
      <c r="S693" s="26">
        <f t="shared" si="152"/>
        <v>0</v>
      </c>
      <c r="T693" s="38"/>
      <c r="V693" s="9" t="s">
        <v>1125</v>
      </c>
      <c r="W693" s="9">
        <v>5081</v>
      </c>
    </row>
    <row r="694" spans="1:23" ht="18" customHeight="1">
      <c r="A694" s="9"/>
      <c r="B694" s="5"/>
      <c r="C694" s="2"/>
      <c r="D694" s="5"/>
      <c r="E694" s="11"/>
      <c r="F694" s="10"/>
      <c r="G694" s="10"/>
      <c r="H694" s="10"/>
      <c r="I694" s="10"/>
      <c r="J694" s="22"/>
      <c r="K694" s="23"/>
      <c r="L694" s="24"/>
      <c r="M694" s="30" t="s">
        <v>1097</v>
      </c>
      <c r="N694" s="26">
        <v>2472.19</v>
      </c>
      <c r="O694" s="26"/>
      <c r="P694" s="26"/>
      <c r="Q694" s="26"/>
      <c r="R694" s="26">
        <f>SUM(N694:Q694)</f>
        <v>2472.19</v>
      </c>
      <c r="S694" s="26"/>
      <c r="T694" s="38"/>
      <c r="V694" s="9" t="s">
        <v>98</v>
      </c>
      <c r="W694" s="9">
        <v>2472</v>
      </c>
    </row>
    <row r="695" spans="1:23" ht="18" customHeight="1">
      <c r="A695" s="9"/>
      <c r="B695" s="5"/>
      <c r="C695" s="2"/>
      <c r="D695" s="5"/>
      <c r="E695" s="11"/>
      <c r="F695" s="10"/>
      <c r="G695" s="10"/>
      <c r="H695" s="10"/>
      <c r="I695" s="10"/>
      <c r="J695" s="22"/>
      <c r="K695" s="23"/>
      <c r="L695" s="24"/>
      <c r="M695" s="30" t="s">
        <v>132</v>
      </c>
      <c r="N695" s="26">
        <v>477.29</v>
      </c>
      <c r="O695" s="26"/>
      <c r="P695" s="26"/>
      <c r="Q695" s="26"/>
      <c r="R695" s="26">
        <f>SUM(N695:Q695)</f>
        <v>477.29</v>
      </c>
      <c r="S695" s="26"/>
      <c r="T695" s="38"/>
      <c r="V695" s="9" t="s">
        <v>100</v>
      </c>
      <c r="W695" s="9">
        <v>477</v>
      </c>
    </row>
    <row r="696" spans="1:23" ht="18" customHeight="1">
      <c r="A696" s="9"/>
      <c r="B696" s="5"/>
      <c r="C696" s="2"/>
      <c r="D696" s="5"/>
      <c r="E696" s="11"/>
      <c r="F696" s="10"/>
      <c r="G696" s="10"/>
      <c r="H696" s="10"/>
      <c r="I696" s="10"/>
      <c r="J696" s="22"/>
      <c r="K696" s="23"/>
      <c r="L696" s="24"/>
      <c r="M696" s="39" t="s">
        <v>1126</v>
      </c>
      <c r="N696" s="26">
        <v>1451.83</v>
      </c>
      <c r="O696" s="26"/>
      <c r="P696" s="26"/>
      <c r="Q696" s="26"/>
      <c r="R696" s="26">
        <f>SUM(N696:Q696)</f>
        <v>1451.83</v>
      </c>
      <c r="S696" s="26"/>
      <c r="T696" s="38"/>
      <c r="V696" s="9" t="s">
        <v>1127</v>
      </c>
      <c r="W696" s="9">
        <v>1452</v>
      </c>
    </row>
    <row r="697" spans="1:23" ht="18" customHeight="1">
      <c r="A697" s="9"/>
      <c r="B697" s="5"/>
      <c r="C697" s="2"/>
      <c r="D697" s="5"/>
      <c r="E697" s="11"/>
      <c r="F697" s="10"/>
      <c r="G697" s="10"/>
      <c r="H697" s="10"/>
      <c r="I697" s="10"/>
      <c r="J697" s="22"/>
      <c r="K697" s="23"/>
      <c r="L697" s="24"/>
      <c r="M697" s="39" t="s">
        <v>1128</v>
      </c>
      <c r="N697" s="26"/>
      <c r="O697" s="26"/>
      <c r="P697" s="26"/>
      <c r="Q697" s="26"/>
      <c r="R697" s="26">
        <f>SUM(N697:Q697)</f>
        <v>0</v>
      </c>
      <c r="S697" s="26"/>
      <c r="T697" s="38"/>
      <c r="V697" s="9" t="s">
        <v>1129</v>
      </c>
      <c r="W697" s="9">
        <v>0</v>
      </c>
    </row>
    <row r="698" spans="1:23" ht="18" customHeight="1">
      <c r="A698" s="9"/>
      <c r="B698" s="5">
        <v>1</v>
      </c>
      <c r="C698" s="2"/>
      <c r="D698" s="5">
        <v>0</v>
      </c>
      <c r="E698" s="11">
        <v>2150199</v>
      </c>
      <c r="F698" s="10">
        <v>215</v>
      </c>
      <c r="G698" s="10">
        <v>21501</v>
      </c>
      <c r="H698" s="10">
        <v>2150199</v>
      </c>
      <c r="I698" s="10"/>
      <c r="J698" s="22"/>
      <c r="K698" s="23"/>
      <c r="L698" s="24"/>
      <c r="M698" s="30" t="s">
        <v>1130</v>
      </c>
      <c r="N698" s="26">
        <v>679.93</v>
      </c>
      <c r="O698" s="26"/>
      <c r="P698" s="26"/>
      <c r="Q698" s="26"/>
      <c r="R698" s="26">
        <f>SUM(N698:Q698)</f>
        <v>679.93</v>
      </c>
      <c r="S698" s="26"/>
      <c r="T698" s="38"/>
      <c r="V698" s="9" t="s">
        <v>1131</v>
      </c>
      <c r="W698" s="9">
        <v>680</v>
      </c>
    </row>
    <row r="699" spans="1:23" ht="18" customHeight="1">
      <c r="A699" s="9"/>
      <c r="B699" s="5">
        <v>1</v>
      </c>
      <c r="C699" s="2"/>
      <c r="D699" s="5">
        <v>0</v>
      </c>
      <c r="E699" s="11">
        <v>21502</v>
      </c>
      <c r="F699" s="10"/>
      <c r="G699" s="10">
        <v>21502</v>
      </c>
      <c r="H699" s="10"/>
      <c r="I699" s="10"/>
      <c r="J699" s="22"/>
      <c r="K699" s="23"/>
      <c r="L699" s="24"/>
      <c r="M699" s="30" t="s">
        <v>1132</v>
      </c>
      <c r="N699" s="26">
        <f aca="true" t="shared" si="153" ref="N699:S699">SUM(N700:N702)</f>
        <v>5629.29</v>
      </c>
      <c r="O699" s="26">
        <f t="shared" si="153"/>
        <v>-1602.01</v>
      </c>
      <c r="P699" s="26">
        <f t="shared" si="153"/>
        <v>0</v>
      </c>
      <c r="Q699" s="26">
        <f t="shared" si="153"/>
        <v>0</v>
      </c>
      <c r="R699" s="26">
        <f t="shared" si="153"/>
        <v>4027.2799999999997</v>
      </c>
      <c r="S699" s="26">
        <f t="shared" si="153"/>
        <v>0</v>
      </c>
      <c r="T699" s="38"/>
      <c r="V699" s="9" t="s">
        <v>1133</v>
      </c>
      <c r="W699" s="9">
        <v>5629</v>
      </c>
    </row>
    <row r="700" spans="1:23" ht="18" customHeight="1">
      <c r="A700" s="9"/>
      <c r="B700" s="5"/>
      <c r="C700" s="2"/>
      <c r="D700" s="5"/>
      <c r="E700" s="11"/>
      <c r="F700" s="10"/>
      <c r="G700" s="10"/>
      <c r="H700" s="10"/>
      <c r="I700" s="10"/>
      <c r="J700" s="22"/>
      <c r="K700" s="23"/>
      <c r="L700" s="24"/>
      <c r="M700" s="30" t="s">
        <v>1134</v>
      </c>
      <c r="N700" s="26">
        <v>178</v>
      </c>
      <c r="O700" s="26">
        <v>-178</v>
      </c>
      <c r="P700" s="26"/>
      <c r="Q700" s="26"/>
      <c r="R700" s="26">
        <f>SUM(N700:Q700)</f>
        <v>0</v>
      </c>
      <c r="S700" s="26"/>
      <c r="T700" s="38"/>
      <c r="V700" s="9" t="s">
        <v>1135</v>
      </c>
      <c r="W700" s="9">
        <v>178</v>
      </c>
    </row>
    <row r="701" spans="1:23" ht="18" customHeight="1">
      <c r="A701" s="9"/>
      <c r="B701" s="5">
        <v>1</v>
      </c>
      <c r="C701" s="2"/>
      <c r="D701" s="5">
        <v>0</v>
      </c>
      <c r="E701" s="11">
        <v>2150299</v>
      </c>
      <c r="F701" s="10">
        <v>215</v>
      </c>
      <c r="G701" s="10">
        <v>21502</v>
      </c>
      <c r="H701" s="10">
        <v>2150299</v>
      </c>
      <c r="I701" s="10"/>
      <c r="J701" s="22"/>
      <c r="K701" s="23"/>
      <c r="L701" s="24"/>
      <c r="M701" s="30" t="s">
        <v>1136</v>
      </c>
      <c r="N701" s="26"/>
      <c r="O701" s="26"/>
      <c r="P701" s="26"/>
      <c r="Q701" s="26"/>
      <c r="R701" s="26">
        <f>SUM(N701:Q701)</f>
        <v>0</v>
      </c>
      <c r="S701" s="26"/>
      <c r="T701" s="38"/>
      <c r="V701" s="9" t="s">
        <v>1137</v>
      </c>
      <c r="W701" s="9">
        <v>0</v>
      </c>
    </row>
    <row r="702" spans="1:23" ht="18" customHeight="1">
      <c r="A702" s="9"/>
      <c r="B702" s="5">
        <v>1</v>
      </c>
      <c r="C702" s="2"/>
      <c r="D702" s="5">
        <v>0</v>
      </c>
      <c r="E702" s="11">
        <v>21505</v>
      </c>
      <c r="F702" s="10"/>
      <c r="G702" s="10">
        <v>21505</v>
      </c>
      <c r="H702" s="10"/>
      <c r="I702" s="10"/>
      <c r="J702" s="22"/>
      <c r="K702" s="23"/>
      <c r="L702" s="24"/>
      <c r="M702" s="30" t="s">
        <v>1138</v>
      </c>
      <c r="N702" s="26">
        <v>5451.29</v>
      </c>
      <c r="O702" s="26">
        <v>-1424.01</v>
      </c>
      <c r="P702" s="26"/>
      <c r="Q702" s="26"/>
      <c r="R702" s="26">
        <f>SUM(N702:Q702)</f>
        <v>4027.2799999999997</v>
      </c>
      <c r="S702" s="26"/>
      <c r="T702" s="38"/>
      <c r="U702" s="2"/>
      <c r="V702" s="9" t="s">
        <v>1139</v>
      </c>
      <c r="W702" s="9">
        <v>5451</v>
      </c>
    </row>
    <row r="703" spans="1:23" ht="18" customHeight="1">
      <c r="A703" s="9"/>
      <c r="B703" s="5">
        <v>1</v>
      </c>
      <c r="C703" s="2"/>
      <c r="D703" s="5">
        <v>0</v>
      </c>
      <c r="E703" s="11">
        <v>2150501</v>
      </c>
      <c r="F703" s="10">
        <v>215</v>
      </c>
      <c r="G703" s="10">
        <v>21505</v>
      </c>
      <c r="H703" s="10">
        <v>2150501</v>
      </c>
      <c r="I703" s="10"/>
      <c r="J703" s="22"/>
      <c r="K703" s="23"/>
      <c r="L703" s="24" t="s">
        <v>42</v>
      </c>
      <c r="M703" s="25" t="s">
        <v>41</v>
      </c>
      <c r="N703" s="26">
        <f>N704+N708+N714+N717</f>
        <v>159914.5</v>
      </c>
      <c r="O703" s="26">
        <f>O704+O708+O714+O717</f>
        <v>-890.47</v>
      </c>
      <c r="P703" s="26">
        <f>P704+P708+P714+P717</f>
        <v>-108085</v>
      </c>
      <c r="Q703" s="26">
        <f>Q704+Q708+Q714+Q717</f>
        <v>0</v>
      </c>
      <c r="R703" s="26">
        <f>R704+R708+R714+R717</f>
        <v>50939.03</v>
      </c>
      <c r="S703" s="26">
        <v>44154.26</v>
      </c>
      <c r="T703" s="36">
        <f>S703/R703*100-100</f>
        <v>-13.319393792932445</v>
      </c>
      <c r="U703" s="2"/>
      <c r="V703" s="9" t="s">
        <v>1140</v>
      </c>
      <c r="W703" s="9">
        <v>159914</v>
      </c>
    </row>
    <row r="704" spans="1:23" ht="18" customHeight="1">
      <c r="A704" s="9"/>
      <c r="B704" s="5">
        <v>1</v>
      </c>
      <c r="C704" s="2"/>
      <c r="D704" s="5">
        <v>0</v>
      </c>
      <c r="E704" s="11">
        <v>2150502</v>
      </c>
      <c r="F704" s="10">
        <v>215</v>
      </c>
      <c r="G704" s="10">
        <v>21505</v>
      </c>
      <c r="H704" s="10">
        <v>2150502</v>
      </c>
      <c r="I704" s="10"/>
      <c r="J704" s="22"/>
      <c r="K704" s="23"/>
      <c r="L704" s="24"/>
      <c r="M704" s="25" t="s">
        <v>1141</v>
      </c>
      <c r="N704" s="26">
        <f aca="true" t="shared" si="154" ref="N704:S704">SUM(N705:N707)</f>
        <v>62330.280000000006</v>
      </c>
      <c r="O704" s="26">
        <f t="shared" si="154"/>
        <v>-874.47</v>
      </c>
      <c r="P704" s="26">
        <f t="shared" si="154"/>
        <v>-45000</v>
      </c>
      <c r="Q704" s="26">
        <f t="shared" si="154"/>
        <v>0</v>
      </c>
      <c r="R704" s="26">
        <f t="shared" si="154"/>
        <v>16455.81</v>
      </c>
      <c r="S704" s="26">
        <f t="shared" si="154"/>
        <v>0</v>
      </c>
      <c r="T704" s="38"/>
      <c r="U704" s="2"/>
      <c r="V704" s="9" t="s">
        <v>1142</v>
      </c>
      <c r="W704" s="9">
        <v>62330</v>
      </c>
    </row>
    <row r="705" spans="1:23" ht="18" customHeight="1">
      <c r="A705" s="9"/>
      <c r="B705" s="5">
        <v>1</v>
      </c>
      <c r="C705" s="2"/>
      <c r="D705" s="5">
        <v>0</v>
      </c>
      <c r="E705" s="11">
        <v>2150506</v>
      </c>
      <c r="F705" s="10">
        <v>215</v>
      </c>
      <c r="G705" s="10">
        <v>21505</v>
      </c>
      <c r="H705" s="10">
        <v>2150506</v>
      </c>
      <c r="I705" s="10"/>
      <c r="J705" s="22"/>
      <c r="K705" s="23"/>
      <c r="L705" s="24"/>
      <c r="M705" s="30" t="s">
        <v>131</v>
      </c>
      <c r="N705" s="26">
        <v>836.55</v>
      </c>
      <c r="O705" s="26"/>
      <c r="P705" s="26"/>
      <c r="Q705" s="26"/>
      <c r="R705" s="26">
        <f>SUM(N705:Q705)</f>
        <v>836.55</v>
      </c>
      <c r="S705" s="26"/>
      <c r="T705" s="38"/>
      <c r="U705" s="2"/>
      <c r="V705" s="9" t="s">
        <v>98</v>
      </c>
      <c r="W705" s="9">
        <v>836</v>
      </c>
    </row>
    <row r="706" spans="1:23" ht="18" customHeight="1">
      <c r="A706" s="9"/>
      <c r="B706" s="5">
        <v>1</v>
      </c>
      <c r="C706" s="2"/>
      <c r="D706" s="5">
        <v>0</v>
      </c>
      <c r="E706" s="11">
        <v>2150507</v>
      </c>
      <c r="F706" s="10">
        <v>215</v>
      </c>
      <c r="G706" s="10">
        <v>21505</v>
      </c>
      <c r="H706" s="10">
        <v>2150507</v>
      </c>
      <c r="I706" s="10"/>
      <c r="J706" s="22"/>
      <c r="K706" s="23"/>
      <c r="L706" s="24"/>
      <c r="M706" s="30" t="s">
        <v>132</v>
      </c>
      <c r="N706" s="26">
        <v>46</v>
      </c>
      <c r="O706" s="26"/>
      <c r="P706" s="26"/>
      <c r="Q706" s="26"/>
      <c r="R706" s="26">
        <f>SUM(N706:Q706)</f>
        <v>46</v>
      </c>
      <c r="S706" s="26"/>
      <c r="T706" s="38"/>
      <c r="U706" s="2"/>
      <c r="V706" s="9" t="s">
        <v>100</v>
      </c>
      <c r="W706" s="9">
        <v>46</v>
      </c>
    </row>
    <row r="707" spans="1:23" ht="18" customHeight="1">
      <c r="A707" s="9"/>
      <c r="B707" s="5">
        <v>1</v>
      </c>
      <c r="C707" s="2"/>
      <c r="D707" s="5">
        <v>0</v>
      </c>
      <c r="E707" s="11">
        <v>2150508</v>
      </c>
      <c r="F707" s="10">
        <v>215</v>
      </c>
      <c r="G707" s="10">
        <v>21505</v>
      </c>
      <c r="H707" s="10">
        <v>2150508</v>
      </c>
      <c r="I707" s="10"/>
      <c r="J707" s="22"/>
      <c r="K707" s="23"/>
      <c r="L707" s="24"/>
      <c r="M707" s="30" t="s">
        <v>1143</v>
      </c>
      <c r="N707" s="26">
        <v>61447.73</v>
      </c>
      <c r="O707" s="26">
        <v>-874.47</v>
      </c>
      <c r="P707" s="26">
        <v>-45000</v>
      </c>
      <c r="Q707" s="26"/>
      <c r="R707" s="26">
        <f>SUM(N707:Q707)</f>
        <v>15573.260000000002</v>
      </c>
      <c r="S707" s="26"/>
      <c r="T707" s="38"/>
      <c r="V707" s="9" t="s">
        <v>1144</v>
      </c>
      <c r="W707" s="9">
        <v>61448</v>
      </c>
    </row>
    <row r="708" spans="1:23" ht="18" customHeight="1">
      <c r="A708" s="9"/>
      <c r="B708" s="5">
        <v>1</v>
      </c>
      <c r="C708" s="2"/>
      <c r="D708" s="5">
        <v>0</v>
      </c>
      <c r="E708" s="11">
        <v>2150510</v>
      </c>
      <c r="F708" s="10">
        <v>215</v>
      </c>
      <c r="G708" s="10">
        <v>21505</v>
      </c>
      <c r="H708" s="10">
        <v>2150510</v>
      </c>
      <c r="I708" s="10"/>
      <c r="J708" s="22"/>
      <c r="K708" s="23"/>
      <c r="L708" s="24"/>
      <c r="M708" s="30" t="s">
        <v>1145</v>
      </c>
      <c r="N708" s="26">
        <f aca="true" t="shared" si="155" ref="N708:S708">SUM(N709:N713)</f>
        <v>37259.12</v>
      </c>
      <c r="O708" s="26">
        <f t="shared" si="155"/>
        <v>0</v>
      </c>
      <c r="P708" s="26">
        <f t="shared" si="155"/>
        <v>-27585</v>
      </c>
      <c r="Q708" s="26">
        <f t="shared" si="155"/>
        <v>0</v>
      </c>
      <c r="R708" s="26">
        <f t="shared" si="155"/>
        <v>9674.119999999999</v>
      </c>
      <c r="S708" s="26">
        <f t="shared" si="155"/>
        <v>0</v>
      </c>
      <c r="T708" s="38"/>
      <c r="U708" s="2"/>
      <c r="V708" s="9" t="s">
        <v>1146</v>
      </c>
      <c r="W708" s="9">
        <v>37259</v>
      </c>
    </row>
    <row r="709" spans="1:23" ht="18" customHeight="1">
      <c r="A709" s="9"/>
      <c r="B709" s="5">
        <v>1</v>
      </c>
      <c r="C709" s="2"/>
      <c r="D709" s="5">
        <v>0</v>
      </c>
      <c r="E709" s="11">
        <v>21506</v>
      </c>
      <c r="F709" s="10"/>
      <c r="G709" s="10">
        <v>21506</v>
      </c>
      <c r="H709" s="10"/>
      <c r="I709" s="10"/>
      <c r="J709" s="22"/>
      <c r="K709" s="23"/>
      <c r="L709" s="24"/>
      <c r="M709" s="30" t="s">
        <v>131</v>
      </c>
      <c r="N709" s="26">
        <v>985.01</v>
      </c>
      <c r="O709" s="26"/>
      <c r="P709" s="26"/>
      <c r="Q709" s="26"/>
      <c r="R709" s="26">
        <f>SUM(N709:Q709)</f>
        <v>985.01</v>
      </c>
      <c r="S709" s="26"/>
      <c r="T709" s="38"/>
      <c r="V709" s="9" t="s">
        <v>98</v>
      </c>
      <c r="W709" s="9">
        <v>985</v>
      </c>
    </row>
    <row r="710" spans="1:23" ht="18" customHeight="1">
      <c r="A710" s="9"/>
      <c r="B710" s="5">
        <v>1</v>
      </c>
      <c r="C710" s="2"/>
      <c r="D710" s="5">
        <v>0</v>
      </c>
      <c r="E710" s="11">
        <v>2150601</v>
      </c>
      <c r="F710" s="10">
        <v>215</v>
      </c>
      <c r="G710" s="10">
        <v>21506</v>
      </c>
      <c r="H710" s="10">
        <v>2150601</v>
      </c>
      <c r="I710" s="10"/>
      <c r="J710" s="22"/>
      <c r="K710" s="23"/>
      <c r="L710" s="24"/>
      <c r="M710" s="30" t="s">
        <v>132</v>
      </c>
      <c r="N710" s="26">
        <v>1917.81</v>
      </c>
      <c r="O710" s="26"/>
      <c r="P710" s="26"/>
      <c r="Q710" s="26"/>
      <c r="R710" s="26">
        <f>SUM(N710:Q710)</f>
        <v>1917.81</v>
      </c>
      <c r="S710" s="26"/>
      <c r="T710" s="38"/>
      <c r="V710" s="9" t="s">
        <v>100</v>
      </c>
      <c r="W710" s="9">
        <v>1918</v>
      </c>
    </row>
    <row r="711" spans="1:23" ht="18" customHeight="1">
      <c r="A711" s="9"/>
      <c r="B711" s="5"/>
      <c r="C711" s="2"/>
      <c r="D711" s="5"/>
      <c r="E711" s="11"/>
      <c r="F711" s="10"/>
      <c r="G711" s="10"/>
      <c r="H711" s="10"/>
      <c r="I711" s="10"/>
      <c r="J711" s="22"/>
      <c r="K711" s="23"/>
      <c r="L711" s="24"/>
      <c r="M711" s="30" t="s">
        <v>1147</v>
      </c>
      <c r="N711" s="26">
        <v>4251.69</v>
      </c>
      <c r="O711" s="26"/>
      <c r="P711" s="26"/>
      <c r="Q711" s="26"/>
      <c r="R711" s="26">
        <f>SUM(N711:Q711)</f>
        <v>4251.69</v>
      </c>
      <c r="S711" s="26"/>
      <c r="T711" s="38"/>
      <c r="V711" s="9" t="s">
        <v>1148</v>
      </c>
      <c r="W711" s="9">
        <v>4252</v>
      </c>
    </row>
    <row r="712" spans="1:23" ht="18" customHeight="1">
      <c r="A712" s="9"/>
      <c r="B712" s="5">
        <v>1</v>
      </c>
      <c r="C712" s="2"/>
      <c r="D712" s="5">
        <v>0</v>
      </c>
      <c r="E712" s="11">
        <v>2150605</v>
      </c>
      <c r="F712" s="10">
        <v>215</v>
      </c>
      <c r="G712" s="10">
        <v>21506</v>
      </c>
      <c r="H712" s="10">
        <v>2150605</v>
      </c>
      <c r="I712" s="10"/>
      <c r="J712" s="22"/>
      <c r="K712" s="23"/>
      <c r="L712" s="24"/>
      <c r="M712" s="30" t="s">
        <v>1149</v>
      </c>
      <c r="N712" s="26"/>
      <c r="O712" s="26"/>
      <c r="P712" s="26"/>
      <c r="Q712" s="26"/>
      <c r="R712" s="26">
        <f>SUM(N712:Q712)</f>
        <v>0</v>
      </c>
      <c r="S712" s="26"/>
      <c r="T712" s="38"/>
      <c r="V712" s="9" t="s">
        <v>1150</v>
      </c>
      <c r="W712" s="9">
        <v>0</v>
      </c>
    </row>
    <row r="713" spans="1:23" ht="18" customHeight="1">
      <c r="A713" s="9"/>
      <c r="B713" s="5">
        <v>1</v>
      </c>
      <c r="C713" s="2"/>
      <c r="D713" s="5">
        <v>0</v>
      </c>
      <c r="E713" s="11">
        <v>2150699</v>
      </c>
      <c r="F713" s="10">
        <v>215</v>
      </c>
      <c r="G713" s="10">
        <v>21506</v>
      </c>
      <c r="H713" s="10">
        <v>2150699</v>
      </c>
      <c r="I713" s="10"/>
      <c r="J713" s="22"/>
      <c r="K713" s="23"/>
      <c r="L713" s="24"/>
      <c r="M713" s="30" t="s">
        <v>1151</v>
      </c>
      <c r="N713" s="26">
        <v>30104.61</v>
      </c>
      <c r="O713" s="26"/>
      <c r="P713" s="26">
        <v>-27585</v>
      </c>
      <c r="Q713" s="26"/>
      <c r="R713" s="26">
        <f>SUM(N713:Q713)</f>
        <v>2519.6100000000006</v>
      </c>
      <c r="S713" s="26"/>
      <c r="T713" s="38"/>
      <c r="V713" s="9" t="s">
        <v>1152</v>
      </c>
      <c r="W713" s="9">
        <v>30104</v>
      </c>
    </row>
    <row r="714" spans="1:23" ht="18" customHeight="1">
      <c r="A714" s="9"/>
      <c r="B714" s="5">
        <v>1</v>
      </c>
      <c r="C714" s="2"/>
      <c r="D714" s="5">
        <v>0</v>
      </c>
      <c r="E714" s="11">
        <v>21507</v>
      </c>
      <c r="F714" s="10"/>
      <c r="G714" s="10">
        <v>21507</v>
      </c>
      <c r="H714" s="10"/>
      <c r="I714" s="10"/>
      <c r="J714" s="22"/>
      <c r="K714" s="23"/>
      <c r="L714" s="24"/>
      <c r="M714" s="30" t="s">
        <v>1153</v>
      </c>
      <c r="N714" s="26">
        <f aca="true" t="shared" si="156" ref="N714:S714">SUM(N715:N716)</f>
        <v>4266.99</v>
      </c>
      <c r="O714" s="26">
        <f t="shared" si="156"/>
        <v>-16</v>
      </c>
      <c r="P714" s="26">
        <f t="shared" si="156"/>
        <v>0</v>
      </c>
      <c r="Q714" s="26">
        <f t="shared" si="156"/>
        <v>0</v>
      </c>
      <c r="R714" s="26">
        <f t="shared" si="156"/>
        <v>4250.99</v>
      </c>
      <c r="S714" s="26">
        <f t="shared" si="156"/>
        <v>0</v>
      </c>
      <c r="T714" s="38"/>
      <c r="V714" s="9" t="s">
        <v>1154</v>
      </c>
      <c r="W714" s="9">
        <v>4267</v>
      </c>
    </row>
    <row r="715" spans="1:23" ht="18" customHeight="1">
      <c r="A715" s="9"/>
      <c r="B715" s="5"/>
      <c r="C715" s="2"/>
      <c r="D715" s="5"/>
      <c r="E715" s="11"/>
      <c r="F715" s="10"/>
      <c r="G715" s="10"/>
      <c r="H715" s="10"/>
      <c r="I715" s="10"/>
      <c r="J715" s="22"/>
      <c r="K715" s="23"/>
      <c r="L715" s="24"/>
      <c r="M715" s="39" t="s">
        <v>1155</v>
      </c>
      <c r="N715" s="26"/>
      <c r="O715" s="26"/>
      <c r="P715" s="26"/>
      <c r="Q715" s="26"/>
      <c r="R715" s="26">
        <f>SUM(N715:Q715)</f>
        <v>0</v>
      </c>
      <c r="S715" s="26"/>
      <c r="T715" s="38"/>
      <c r="V715" s="9" t="s">
        <v>1156</v>
      </c>
      <c r="W715" s="9">
        <v>0</v>
      </c>
    </row>
    <row r="716" spans="1:23" ht="18" customHeight="1">
      <c r="A716" s="9"/>
      <c r="B716" s="5">
        <v>1</v>
      </c>
      <c r="C716" s="2"/>
      <c r="D716" s="5">
        <v>0</v>
      </c>
      <c r="E716" s="11">
        <v>2150701</v>
      </c>
      <c r="F716" s="10">
        <v>215</v>
      </c>
      <c r="G716" s="10">
        <v>21507</v>
      </c>
      <c r="H716" s="10">
        <v>2150701</v>
      </c>
      <c r="I716" s="10"/>
      <c r="J716" s="22"/>
      <c r="K716" s="23"/>
      <c r="L716" s="24"/>
      <c r="M716" s="30" t="s">
        <v>1157</v>
      </c>
      <c r="N716" s="26">
        <v>4266.99</v>
      </c>
      <c r="O716" s="26">
        <v>-16</v>
      </c>
      <c r="P716" s="26"/>
      <c r="Q716" s="26"/>
      <c r="R716" s="26">
        <f>SUM(N716:Q716)</f>
        <v>4250.99</v>
      </c>
      <c r="S716" s="26"/>
      <c r="T716" s="38"/>
      <c r="V716" s="9" t="s">
        <v>1158</v>
      </c>
      <c r="W716" s="9">
        <v>4267</v>
      </c>
    </row>
    <row r="717" spans="1:23" ht="18" customHeight="1">
      <c r="A717" s="9"/>
      <c r="B717" s="5"/>
      <c r="C717" s="2"/>
      <c r="D717" s="5"/>
      <c r="E717" s="11"/>
      <c r="F717" s="10"/>
      <c r="G717" s="10"/>
      <c r="H717" s="10"/>
      <c r="I717" s="10"/>
      <c r="J717" s="22"/>
      <c r="K717" s="23"/>
      <c r="L717" s="24"/>
      <c r="M717" s="39" t="s">
        <v>1159</v>
      </c>
      <c r="N717" s="26">
        <f aca="true" t="shared" si="157" ref="N717:S717">SUM(N718:N719)</f>
        <v>56058.11</v>
      </c>
      <c r="O717" s="26">
        <f t="shared" si="157"/>
        <v>0</v>
      </c>
      <c r="P717" s="26">
        <f t="shared" si="157"/>
        <v>-35500</v>
      </c>
      <c r="Q717" s="26">
        <f t="shared" si="157"/>
        <v>0</v>
      </c>
      <c r="R717" s="26">
        <f t="shared" si="157"/>
        <v>20558.11</v>
      </c>
      <c r="S717" s="26">
        <f t="shared" si="157"/>
        <v>0</v>
      </c>
      <c r="T717" s="38"/>
      <c r="V717" s="9" t="s">
        <v>1160</v>
      </c>
      <c r="W717" s="9">
        <v>56058</v>
      </c>
    </row>
    <row r="718" spans="1:23" ht="18" customHeight="1">
      <c r="A718" s="9"/>
      <c r="B718" s="5"/>
      <c r="C718" s="2"/>
      <c r="D718" s="5"/>
      <c r="E718" s="11"/>
      <c r="F718" s="10"/>
      <c r="G718" s="10"/>
      <c r="H718" s="10"/>
      <c r="I718" s="10"/>
      <c r="J718" s="22"/>
      <c r="K718" s="23"/>
      <c r="L718" s="24"/>
      <c r="M718" s="39" t="s">
        <v>1161</v>
      </c>
      <c r="N718" s="26"/>
      <c r="O718" s="26"/>
      <c r="P718" s="26"/>
      <c r="Q718" s="26"/>
      <c r="R718" s="26">
        <f>SUM(N718:Q718)</f>
        <v>0</v>
      </c>
      <c r="S718" s="26"/>
      <c r="T718" s="38"/>
      <c r="V718" s="9" t="s">
        <v>1162</v>
      </c>
      <c r="W718" s="9">
        <v>0</v>
      </c>
    </row>
    <row r="719" spans="1:23" ht="18" customHeight="1">
      <c r="A719" s="9"/>
      <c r="B719" s="5"/>
      <c r="C719" s="2"/>
      <c r="D719" s="5"/>
      <c r="E719" s="11"/>
      <c r="F719" s="10"/>
      <c r="G719" s="10"/>
      <c r="H719" s="10"/>
      <c r="I719" s="10"/>
      <c r="J719" s="22"/>
      <c r="K719" s="23"/>
      <c r="L719" s="24"/>
      <c r="M719" s="39" t="s">
        <v>1163</v>
      </c>
      <c r="N719" s="26">
        <v>56058.11</v>
      </c>
      <c r="O719" s="26"/>
      <c r="P719" s="26">
        <v>-35500</v>
      </c>
      <c r="Q719" s="26"/>
      <c r="R719" s="26">
        <f>SUM(N719:Q719)</f>
        <v>20558.11</v>
      </c>
      <c r="S719" s="26"/>
      <c r="T719" s="38"/>
      <c r="V719" s="9" t="s">
        <v>1164</v>
      </c>
      <c r="W719" s="9">
        <v>56058</v>
      </c>
    </row>
    <row r="720" spans="1:23" ht="18" customHeight="1">
      <c r="A720" s="9"/>
      <c r="B720" s="5">
        <v>1</v>
      </c>
      <c r="C720" s="2"/>
      <c r="D720" s="5">
        <v>0</v>
      </c>
      <c r="E720" s="11">
        <v>2150702</v>
      </c>
      <c r="F720" s="10">
        <v>215</v>
      </c>
      <c r="G720" s="10">
        <v>21507</v>
      </c>
      <c r="H720" s="10">
        <v>2150702</v>
      </c>
      <c r="I720" s="10"/>
      <c r="J720" s="22"/>
      <c r="K720" s="23"/>
      <c r="L720" s="24" t="s">
        <v>44</v>
      </c>
      <c r="M720" s="25" t="s">
        <v>43</v>
      </c>
      <c r="N720" s="26">
        <f>N721</f>
        <v>2338.5</v>
      </c>
      <c r="O720" s="26">
        <f>O721</f>
        <v>0</v>
      </c>
      <c r="P720" s="26">
        <f>P721</f>
        <v>0</v>
      </c>
      <c r="Q720" s="26">
        <f>Q721</f>
        <v>0</v>
      </c>
      <c r="R720" s="26">
        <f>R721</f>
        <v>2338.5</v>
      </c>
      <c r="S720" s="26">
        <v>3060</v>
      </c>
      <c r="T720" s="36">
        <f aca="true" t="shared" si="158" ref="T720:T725">S720/R720*100-100</f>
        <v>30.85311096856961</v>
      </c>
      <c r="V720" s="9" t="s">
        <v>1165</v>
      </c>
      <c r="W720" s="9">
        <v>2339</v>
      </c>
    </row>
    <row r="721" spans="1:23" ht="18" customHeight="1">
      <c r="A721" s="9"/>
      <c r="B721" s="5">
        <v>1</v>
      </c>
      <c r="C721" s="2"/>
      <c r="D721" s="5">
        <v>0</v>
      </c>
      <c r="E721" s="11">
        <v>2150799</v>
      </c>
      <c r="F721" s="10">
        <v>215</v>
      </c>
      <c r="G721" s="10">
        <v>21507</v>
      </c>
      <c r="H721" s="10">
        <v>2150799</v>
      </c>
      <c r="I721" s="10"/>
      <c r="J721" s="22"/>
      <c r="K721" s="23"/>
      <c r="L721" s="24"/>
      <c r="M721" s="25" t="s">
        <v>1166</v>
      </c>
      <c r="N721" s="26">
        <f aca="true" t="shared" si="159" ref="N721:S721">N722</f>
        <v>2338.5</v>
      </c>
      <c r="O721" s="26">
        <f t="shared" si="159"/>
        <v>0</v>
      </c>
      <c r="P721" s="26">
        <f t="shared" si="159"/>
        <v>0</v>
      </c>
      <c r="Q721" s="26">
        <f t="shared" si="159"/>
        <v>0</v>
      </c>
      <c r="R721" s="26">
        <f t="shared" si="159"/>
        <v>2338.5</v>
      </c>
      <c r="S721" s="26">
        <f t="shared" si="159"/>
        <v>0</v>
      </c>
      <c r="T721" s="38"/>
      <c r="V721" s="9" t="s">
        <v>1167</v>
      </c>
      <c r="W721" s="9">
        <v>2339</v>
      </c>
    </row>
    <row r="722" spans="1:23" ht="18" customHeight="1">
      <c r="A722" s="9"/>
      <c r="B722" s="5">
        <v>1</v>
      </c>
      <c r="C722" s="2"/>
      <c r="D722" s="5">
        <v>0</v>
      </c>
      <c r="E722" s="11">
        <v>21508</v>
      </c>
      <c r="F722" s="10"/>
      <c r="G722" s="10">
        <v>21508</v>
      </c>
      <c r="H722" s="10"/>
      <c r="I722" s="10"/>
      <c r="J722" s="22"/>
      <c r="K722" s="23"/>
      <c r="L722" s="72"/>
      <c r="M722" s="30" t="s">
        <v>1168</v>
      </c>
      <c r="N722" s="26">
        <v>2338.5</v>
      </c>
      <c r="O722" s="26"/>
      <c r="P722" s="26"/>
      <c r="Q722" s="26"/>
      <c r="R722" s="26">
        <f aca="true" t="shared" si="160" ref="R722:R739">SUM(N722:Q722)</f>
        <v>2338.5</v>
      </c>
      <c r="S722" s="26"/>
      <c r="T722" s="38"/>
      <c r="V722" s="9" t="s">
        <v>1169</v>
      </c>
      <c r="W722" s="9">
        <v>2339</v>
      </c>
    </row>
    <row r="723" spans="1:23" ht="18" customHeight="1">
      <c r="A723" s="9"/>
      <c r="B723" s="5">
        <v>1</v>
      </c>
      <c r="C723" s="2"/>
      <c r="D723" s="5">
        <v>0</v>
      </c>
      <c r="E723" s="11">
        <v>2159905</v>
      </c>
      <c r="F723" s="10">
        <v>215</v>
      </c>
      <c r="G723" s="10">
        <v>21599</v>
      </c>
      <c r="H723" s="10">
        <v>2159905</v>
      </c>
      <c r="I723" s="10"/>
      <c r="J723" s="22"/>
      <c r="K723" s="23"/>
      <c r="L723" s="24" t="s">
        <v>46</v>
      </c>
      <c r="M723" s="25" t="s">
        <v>1170</v>
      </c>
      <c r="N723" s="26">
        <f>N724</f>
        <v>9538.4</v>
      </c>
      <c r="O723" s="26">
        <f>O724</f>
        <v>0</v>
      </c>
      <c r="P723" s="26">
        <f>P724</f>
        <v>0</v>
      </c>
      <c r="Q723" s="26">
        <f>Q724</f>
        <v>0</v>
      </c>
      <c r="R723" s="26">
        <f>R724</f>
        <v>9538.4</v>
      </c>
      <c r="S723" s="26">
        <v>10932.4</v>
      </c>
      <c r="T723" s="36">
        <f t="shared" si="158"/>
        <v>14.614610416841401</v>
      </c>
      <c r="V723" s="9" t="s">
        <v>1171</v>
      </c>
      <c r="W723" s="9">
        <v>9538</v>
      </c>
    </row>
    <row r="724" spans="1:23" ht="18" customHeight="1">
      <c r="A724" s="9"/>
      <c r="B724" s="5"/>
      <c r="C724" s="2"/>
      <c r="D724" s="5"/>
      <c r="E724" s="11"/>
      <c r="F724" s="10"/>
      <c r="G724" s="10"/>
      <c r="H724" s="10"/>
      <c r="I724" s="10"/>
      <c r="J724" s="22"/>
      <c r="K724" s="23"/>
      <c r="L724" s="24"/>
      <c r="M724" s="73" t="s">
        <v>1172</v>
      </c>
      <c r="N724" s="26">
        <v>9538.4</v>
      </c>
      <c r="O724" s="26"/>
      <c r="P724" s="26"/>
      <c r="Q724" s="26"/>
      <c r="R724" s="26">
        <f t="shared" si="160"/>
        <v>9538.4</v>
      </c>
      <c r="S724" s="26"/>
      <c r="T724" s="38"/>
      <c r="V724" s="9" t="s">
        <v>1173</v>
      </c>
      <c r="W724" s="9">
        <v>9538</v>
      </c>
    </row>
    <row r="725" spans="1:23" ht="18" customHeight="1">
      <c r="A725" s="9"/>
      <c r="B725" s="5">
        <v>1</v>
      </c>
      <c r="C725" s="2"/>
      <c r="D725" s="5">
        <v>0</v>
      </c>
      <c r="E725" s="11">
        <v>2159999</v>
      </c>
      <c r="F725" s="10">
        <v>215</v>
      </c>
      <c r="G725" s="10">
        <v>21599</v>
      </c>
      <c r="H725" s="10">
        <v>2159999</v>
      </c>
      <c r="I725" s="10"/>
      <c r="J725" s="22"/>
      <c r="K725" s="23"/>
      <c r="L725" s="24" t="s">
        <v>48</v>
      </c>
      <c r="M725" s="25" t="s">
        <v>45</v>
      </c>
      <c r="N725" s="26">
        <f>N726+N740+N751+N759+N767+N777</f>
        <v>15502.800000000001</v>
      </c>
      <c r="O725" s="26">
        <f>O726+O740+O751+O759+O767+O777</f>
        <v>-2586.8</v>
      </c>
      <c r="P725" s="26">
        <f>P726+P740+P751+P759+P767+P777</f>
        <v>0</v>
      </c>
      <c r="Q725" s="26">
        <f>Q726+Q740+Q751+Q759+Q767+Q777</f>
        <v>0</v>
      </c>
      <c r="R725" s="26">
        <f>R726+R740+R751+R759+R767+R777</f>
        <v>12916</v>
      </c>
      <c r="S725" s="26">
        <v>14030.76</v>
      </c>
      <c r="T725" s="36">
        <f t="shared" si="158"/>
        <v>8.630845462991644</v>
      </c>
      <c r="V725" s="9" t="s">
        <v>1174</v>
      </c>
      <c r="W725" s="9">
        <v>15503</v>
      </c>
    </row>
    <row r="726" spans="1:23" ht="18" customHeight="1">
      <c r="A726" s="9"/>
      <c r="B726" s="5">
        <v>1</v>
      </c>
      <c r="C726" s="2"/>
      <c r="D726" s="5">
        <v>0</v>
      </c>
      <c r="E726" s="11">
        <v>216</v>
      </c>
      <c r="F726" s="10">
        <v>216</v>
      </c>
      <c r="G726" s="10"/>
      <c r="H726" s="10"/>
      <c r="I726" s="10"/>
      <c r="J726" s="22"/>
      <c r="K726" s="23"/>
      <c r="L726" s="24"/>
      <c r="M726" s="25" t="s">
        <v>1175</v>
      </c>
      <c r="N726" s="26">
        <f aca="true" t="shared" si="161" ref="N726:S726">SUM(N727:N739)</f>
        <v>6665.1</v>
      </c>
      <c r="O726" s="26">
        <f t="shared" si="161"/>
        <v>-193</v>
      </c>
      <c r="P726" s="26">
        <f t="shared" si="161"/>
        <v>0</v>
      </c>
      <c r="Q726" s="26">
        <f t="shared" si="161"/>
        <v>0</v>
      </c>
      <c r="R726" s="26">
        <f t="shared" si="161"/>
        <v>6472.1</v>
      </c>
      <c r="S726" s="26">
        <f t="shared" si="161"/>
        <v>0</v>
      </c>
      <c r="T726" s="38"/>
      <c r="V726" s="9" t="s">
        <v>1176</v>
      </c>
      <c r="W726" s="9">
        <v>6665</v>
      </c>
    </row>
    <row r="727" spans="1:23" ht="18" customHeight="1">
      <c r="A727" s="9"/>
      <c r="B727" s="5">
        <v>1</v>
      </c>
      <c r="C727" s="2"/>
      <c r="D727" s="5">
        <v>0</v>
      </c>
      <c r="E727" s="11">
        <v>21602</v>
      </c>
      <c r="F727" s="10"/>
      <c r="G727" s="10">
        <v>21602</v>
      </c>
      <c r="H727" s="10"/>
      <c r="I727" s="10"/>
      <c r="J727" s="22"/>
      <c r="K727" s="23"/>
      <c r="L727" s="24"/>
      <c r="M727" s="30" t="s">
        <v>131</v>
      </c>
      <c r="N727" s="26">
        <v>1664.85</v>
      </c>
      <c r="O727" s="26"/>
      <c r="P727" s="26"/>
      <c r="Q727" s="26"/>
      <c r="R727" s="26">
        <f t="shared" si="160"/>
        <v>1664.85</v>
      </c>
      <c r="S727" s="26"/>
      <c r="T727" s="38"/>
      <c r="V727" s="9" t="s">
        <v>98</v>
      </c>
      <c r="W727" s="9">
        <v>1665</v>
      </c>
    </row>
    <row r="728" spans="1:23" ht="18" customHeight="1">
      <c r="A728" s="9"/>
      <c r="B728" s="5">
        <v>1</v>
      </c>
      <c r="C728" s="2"/>
      <c r="D728" s="5">
        <v>0</v>
      </c>
      <c r="E728" s="11">
        <v>2160201</v>
      </c>
      <c r="F728" s="10">
        <v>216</v>
      </c>
      <c r="G728" s="10">
        <v>21602</v>
      </c>
      <c r="H728" s="10">
        <v>2160201</v>
      </c>
      <c r="I728" s="10"/>
      <c r="J728" s="22"/>
      <c r="K728" s="23"/>
      <c r="L728" s="24"/>
      <c r="M728" s="30" t="s">
        <v>132</v>
      </c>
      <c r="N728" s="26"/>
      <c r="O728" s="26"/>
      <c r="P728" s="26"/>
      <c r="Q728" s="26"/>
      <c r="R728" s="26">
        <f t="shared" si="160"/>
        <v>0</v>
      </c>
      <c r="S728" s="26"/>
      <c r="T728" s="38"/>
      <c r="V728" s="9" t="s">
        <v>100</v>
      </c>
      <c r="W728" s="9">
        <v>0</v>
      </c>
    </row>
    <row r="729" spans="1:23" ht="18" customHeight="1">
      <c r="A729" s="9"/>
      <c r="B729" s="5">
        <v>1</v>
      </c>
      <c r="C729" s="2"/>
      <c r="D729" s="5">
        <v>0</v>
      </c>
      <c r="E729" s="11">
        <v>2160202</v>
      </c>
      <c r="F729" s="10">
        <v>216</v>
      </c>
      <c r="G729" s="10">
        <v>21602</v>
      </c>
      <c r="H729" s="10">
        <v>2160202</v>
      </c>
      <c r="I729" s="10"/>
      <c r="J729" s="22"/>
      <c r="K729" s="23"/>
      <c r="L729" s="24"/>
      <c r="M729" s="30" t="s">
        <v>133</v>
      </c>
      <c r="N729" s="26"/>
      <c r="O729" s="26"/>
      <c r="P729" s="26"/>
      <c r="Q729" s="26"/>
      <c r="R729" s="26">
        <f t="shared" si="160"/>
        <v>0</v>
      </c>
      <c r="S729" s="26"/>
      <c r="T729" s="38"/>
      <c r="V729" s="9" t="s">
        <v>102</v>
      </c>
      <c r="W729" s="9">
        <v>0</v>
      </c>
    </row>
    <row r="730" spans="1:23" ht="18" customHeight="1">
      <c r="A730" s="9"/>
      <c r="B730" s="5"/>
      <c r="C730" s="2"/>
      <c r="D730" s="5"/>
      <c r="E730" s="11"/>
      <c r="F730" s="10"/>
      <c r="G730" s="10"/>
      <c r="H730" s="10"/>
      <c r="I730" s="10"/>
      <c r="J730" s="22"/>
      <c r="K730" s="23"/>
      <c r="L730" s="24"/>
      <c r="M730" s="30" t="s">
        <v>1177</v>
      </c>
      <c r="N730" s="26">
        <v>289.6</v>
      </c>
      <c r="O730" s="26"/>
      <c r="P730" s="26"/>
      <c r="Q730" s="26"/>
      <c r="R730" s="26">
        <f t="shared" si="160"/>
        <v>289.6</v>
      </c>
      <c r="S730" s="26"/>
      <c r="T730" s="38"/>
      <c r="V730" s="9" t="s">
        <v>1178</v>
      </c>
      <c r="W730" s="9">
        <v>290</v>
      </c>
    </row>
    <row r="731" spans="1:23" ht="18" customHeight="1">
      <c r="A731" s="9"/>
      <c r="B731" s="5">
        <v>1</v>
      </c>
      <c r="C731" s="2"/>
      <c r="D731" s="5">
        <v>0</v>
      </c>
      <c r="E731" s="11">
        <v>2160299</v>
      </c>
      <c r="F731" s="10">
        <v>216</v>
      </c>
      <c r="G731" s="10">
        <v>21602</v>
      </c>
      <c r="H731" s="10">
        <v>2160299</v>
      </c>
      <c r="I731" s="10"/>
      <c r="J731" s="22"/>
      <c r="K731" s="23"/>
      <c r="L731" s="24"/>
      <c r="M731" s="30" t="s">
        <v>1179</v>
      </c>
      <c r="N731" s="26"/>
      <c r="O731" s="26"/>
      <c r="P731" s="26"/>
      <c r="Q731" s="26"/>
      <c r="R731" s="26">
        <f t="shared" si="160"/>
        <v>0</v>
      </c>
      <c r="S731" s="26"/>
      <c r="T731" s="38"/>
      <c r="V731" s="9" t="s">
        <v>1180</v>
      </c>
      <c r="W731" s="9">
        <v>0</v>
      </c>
    </row>
    <row r="732" spans="1:23" ht="18" customHeight="1">
      <c r="A732" s="9"/>
      <c r="B732" s="5">
        <v>1</v>
      </c>
      <c r="C732" s="2"/>
      <c r="D732" s="5">
        <v>0</v>
      </c>
      <c r="E732" s="11">
        <v>21605</v>
      </c>
      <c r="F732" s="10"/>
      <c r="G732" s="10">
        <v>21605</v>
      </c>
      <c r="H732" s="10"/>
      <c r="I732" s="10"/>
      <c r="J732" s="22"/>
      <c r="K732" s="23"/>
      <c r="L732" s="24"/>
      <c r="M732" s="30" t="s">
        <v>1181</v>
      </c>
      <c r="N732" s="26">
        <v>784</v>
      </c>
      <c r="O732" s="26"/>
      <c r="P732" s="26"/>
      <c r="Q732" s="26"/>
      <c r="R732" s="26">
        <f t="shared" si="160"/>
        <v>784</v>
      </c>
      <c r="S732" s="26"/>
      <c r="T732" s="38"/>
      <c r="V732" s="9" t="s">
        <v>1182</v>
      </c>
      <c r="W732" s="9">
        <v>784</v>
      </c>
    </row>
    <row r="733" spans="1:23" ht="18" customHeight="1">
      <c r="A733" s="9"/>
      <c r="B733" s="5">
        <v>1</v>
      </c>
      <c r="C733" s="2"/>
      <c r="D733" s="5">
        <v>0</v>
      </c>
      <c r="E733" s="11">
        <v>2160501</v>
      </c>
      <c r="F733" s="10">
        <v>216</v>
      </c>
      <c r="G733" s="10">
        <v>21605</v>
      </c>
      <c r="H733" s="10">
        <v>2160501</v>
      </c>
      <c r="I733" s="10"/>
      <c r="J733" s="22"/>
      <c r="K733" s="23"/>
      <c r="L733" s="24"/>
      <c r="M733" s="30" t="s">
        <v>1183</v>
      </c>
      <c r="N733" s="26">
        <v>342.75</v>
      </c>
      <c r="O733" s="26"/>
      <c r="P733" s="26"/>
      <c r="Q733" s="26"/>
      <c r="R733" s="26">
        <f t="shared" si="160"/>
        <v>342.75</v>
      </c>
      <c r="S733" s="26"/>
      <c r="T733" s="38"/>
      <c r="V733" s="9" t="s">
        <v>1184</v>
      </c>
      <c r="W733" s="9">
        <v>343</v>
      </c>
    </row>
    <row r="734" spans="1:23" ht="18" customHeight="1">
      <c r="A734" s="9"/>
      <c r="B734" s="5">
        <v>1</v>
      </c>
      <c r="C734" s="2"/>
      <c r="D734" s="5">
        <v>0</v>
      </c>
      <c r="E734" s="11">
        <v>2160502</v>
      </c>
      <c r="F734" s="10">
        <v>216</v>
      </c>
      <c r="G734" s="10">
        <v>21605</v>
      </c>
      <c r="H734" s="10">
        <v>2160502</v>
      </c>
      <c r="I734" s="10"/>
      <c r="J734" s="22"/>
      <c r="K734" s="23"/>
      <c r="L734" s="24"/>
      <c r="M734" s="30" t="s">
        <v>1185</v>
      </c>
      <c r="N734" s="26">
        <v>436.45</v>
      </c>
      <c r="O734" s="26"/>
      <c r="P734" s="26"/>
      <c r="Q734" s="26"/>
      <c r="R734" s="26">
        <f t="shared" si="160"/>
        <v>436.45</v>
      </c>
      <c r="S734" s="26"/>
      <c r="T734" s="38"/>
      <c r="V734" s="9" t="s">
        <v>1186</v>
      </c>
      <c r="W734" s="9">
        <v>437</v>
      </c>
    </row>
    <row r="735" spans="1:23" ht="18" customHeight="1">
      <c r="A735" s="9"/>
      <c r="B735" s="5"/>
      <c r="C735" s="2"/>
      <c r="D735" s="5"/>
      <c r="E735" s="11"/>
      <c r="F735" s="10"/>
      <c r="G735" s="10"/>
      <c r="H735" s="10"/>
      <c r="I735" s="10"/>
      <c r="J735" s="22"/>
      <c r="K735" s="23"/>
      <c r="L735" s="24"/>
      <c r="M735" s="30" t="s">
        <v>1187</v>
      </c>
      <c r="N735" s="26">
        <v>212.88</v>
      </c>
      <c r="O735" s="26"/>
      <c r="P735" s="26"/>
      <c r="Q735" s="26"/>
      <c r="R735" s="26">
        <f t="shared" si="160"/>
        <v>212.88</v>
      </c>
      <c r="S735" s="26"/>
      <c r="T735" s="38"/>
      <c r="V735" s="9" t="s">
        <v>1188</v>
      </c>
      <c r="W735" s="9">
        <v>213</v>
      </c>
    </row>
    <row r="736" spans="1:23" ht="18" customHeight="1">
      <c r="A736" s="9"/>
      <c r="B736" s="5">
        <v>1</v>
      </c>
      <c r="C736" s="2"/>
      <c r="D736" s="5">
        <v>0</v>
      </c>
      <c r="E736" s="11">
        <v>2160505</v>
      </c>
      <c r="F736" s="10">
        <v>216</v>
      </c>
      <c r="G736" s="10">
        <v>21605</v>
      </c>
      <c r="H736" s="10">
        <v>2160505</v>
      </c>
      <c r="I736" s="10"/>
      <c r="J736" s="22"/>
      <c r="K736" s="23"/>
      <c r="L736" s="24"/>
      <c r="M736" s="30" t="s">
        <v>1189</v>
      </c>
      <c r="N736" s="26">
        <v>22.35</v>
      </c>
      <c r="O736" s="26"/>
      <c r="P736" s="26"/>
      <c r="Q736" s="26"/>
      <c r="R736" s="26">
        <f t="shared" si="160"/>
        <v>22.35</v>
      </c>
      <c r="S736" s="26"/>
      <c r="T736" s="38"/>
      <c r="V736" s="9" t="s">
        <v>1190</v>
      </c>
      <c r="W736" s="9">
        <v>22</v>
      </c>
    </row>
    <row r="737" spans="1:23" ht="18" customHeight="1">
      <c r="A737" s="9"/>
      <c r="B737" s="5"/>
      <c r="C737" s="2"/>
      <c r="D737" s="5"/>
      <c r="E737" s="11"/>
      <c r="F737" s="10"/>
      <c r="G737" s="10"/>
      <c r="H737" s="10"/>
      <c r="I737" s="10"/>
      <c r="J737" s="22"/>
      <c r="K737" s="23"/>
      <c r="L737" s="24"/>
      <c r="M737" s="39" t="s">
        <v>1191</v>
      </c>
      <c r="N737" s="26">
        <v>83.45</v>
      </c>
      <c r="O737" s="26"/>
      <c r="P737" s="26"/>
      <c r="Q737" s="26"/>
      <c r="R737" s="26">
        <f t="shared" si="160"/>
        <v>83.45</v>
      </c>
      <c r="S737" s="26"/>
      <c r="T737" s="38"/>
      <c r="V737" s="9" t="s">
        <v>1192</v>
      </c>
      <c r="W737" s="9">
        <v>83</v>
      </c>
    </row>
    <row r="738" spans="1:23" ht="18" customHeight="1">
      <c r="A738" s="9"/>
      <c r="B738" s="5"/>
      <c r="C738" s="2"/>
      <c r="D738" s="5"/>
      <c r="E738" s="11"/>
      <c r="F738" s="10"/>
      <c r="G738" s="10"/>
      <c r="H738" s="10"/>
      <c r="I738" s="10"/>
      <c r="J738" s="22"/>
      <c r="K738" s="23"/>
      <c r="L738" s="24"/>
      <c r="M738" s="30" t="s">
        <v>146</v>
      </c>
      <c r="N738" s="26">
        <v>1253.42</v>
      </c>
      <c r="O738" s="26"/>
      <c r="P738" s="26"/>
      <c r="Q738" s="26"/>
      <c r="R738" s="26">
        <f t="shared" si="160"/>
        <v>1253.42</v>
      </c>
      <c r="S738" s="26"/>
      <c r="T738" s="38"/>
      <c r="V738" s="9" t="s">
        <v>116</v>
      </c>
      <c r="W738" s="9">
        <v>1253</v>
      </c>
    </row>
    <row r="739" spans="1:23" ht="18" customHeight="1">
      <c r="A739" s="9"/>
      <c r="B739" s="5">
        <v>1</v>
      </c>
      <c r="C739" s="2"/>
      <c r="D739" s="5">
        <v>0</v>
      </c>
      <c r="E739" s="11">
        <v>2160599</v>
      </c>
      <c r="F739" s="10">
        <v>216</v>
      </c>
      <c r="G739" s="10">
        <v>21605</v>
      </c>
      <c r="H739" s="10">
        <v>2160599</v>
      </c>
      <c r="I739" s="10"/>
      <c r="J739" s="22"/>
      <c r="K739" s="23"/>
      <c r="L739" s="24"/>
      <c r="M739" s="39" t="s">
        <v>1807</v>
      </c>
      <c r="N739" s="26">
        <v>1575.35</v>
      </c>
      <c r="O739" s="26">
        <v>-193</v>
      </c>
      <c r="P739" s="26"/>
      <c r="Q739" s="26"/>
      <c r="R739" s="26">
        <f t="shared" si="160"/>
        <v>1382.35</v>
      </c>
      <c r="S739" s="26"/>
      <c r="T739" s="38"/>
      <c r="V739" s="9" t="s">
        <v>1194</v>
      </c>
      <c r="W739" s="9">
        <v>1575</v>
      </c>
    </row>
    <row r="740" spans="1:23" ht="18" customHeight="1">
      <c r="A740" s="9"/>
      <c r="B740" s="5">
        <v>1</v>
      </c>
      <c r="C740" s="2"/>
      <c r="D740" s="5">
        <v>0</v>
      </c>
      <c r="E740" s="11">
        <v>21606</v>
      </c>
      <c r="F740" s="10"/>
      <c r="G740" s="10">
        <v>21606</v>
      </c>
      <c r="H740" s="10"/>
      <c r="I740" s="10"/>
      <c r="J740" s="22"/>
      <c r="K740" s="23"/>
      <c r="L740" s="41"/>
      <c r="M740" s="30" t="s">
        <v>1195</v>
      </c>
      <c r="N740" s="26">
        <f aca="true" t="shared" si="162" ref="N740:S740">SUM(N741:N750)</f>
        <v>3552.08</v>
      </c>
      <c r="O740" s="26">
        <f t="shared" si="162"/>
        <v>-2383.54</v>
      </c>
      <c r="P740" s="26">
        <f t="shared" si="162"/>
        <v>0</v>
      </c>
      <c r="Q740" s="26">
        <f t="shared" si="162"/>
        <v>0</v>
      </c>
      <c r="R740" s="26">
        <f t="shared" si="162"/>
        <v>1168.54</v>
      </c>
      <c r="S740" s="26">
        <f t="shared" si="162"/>
        <v>0</v>
      </c>
      <c r="T740" s="38"/>
      <c r="V740" s="9" t="s">
        <v>1196</v>
      </c>
      <c r="W740" s="9">
        <v>3552</v>
      </c>
    </row>
    <row r="741" spans="1:23" ht="18" customHeight="1">
      <c r="A741" s="9"/>
      <c r="B741" s="5">
        <v>1</v>
      </c>
      <c r="C741" s="2"/>
      <c r="D741" s="5">
        <v>0</v>
      </c>
      <c r="E741" s="11">
        <v>2160699</v>
      </c>
      <c r="F741" s="10">
        <v>216</v>
      </c>
      <c r="G741" s="10">
        <v>21606</v>
      </c>
      <c r="H741" s="10">
        <v>2160699</v>
      </c>
      <c r="I741" s="10"/>
      <c r="J741" s="22"/>
      <c r="K741" s="42"/>
      <c r="L741" s="24"/>
      <c r="M741" s="43" t="s">
        <v>131</v>
      </c>
      <c r="N741" s="26"/>
      <c r="O741" s="26"/>
      <c r="P741" s="26"/>
      <c r="Q741" s="26"/>
      <c r="R741" s="26">
        <f aca="true" t="shared" si="163" ref="R741:R750">SUM(N741:Q741)</f>
        <v>0</v>
      </c>
      <c r="S741" s="26"/>
      <c r="T741" s="38"/>
      <c r="V741" s="9" t="s">
        <v>98</v>
      </c>
      <c r="W741" s="9">
        <v>0</v>
      </c>
    </row>
    <row r="742" spans="1:23" ht="18" customHeight="1">
      <c r="A742" s="9"/>
      <c r="B742" s="5"/>
      <c r="C742" s="2"/>
      <c r="D742" s="5"/>
      <c r="E742" s="11"/>
      <c r="F742" s="10"/>
      <c r="G742" s="10"/>
      <c r="H742" s="10"/>
      <c r="I742" s="10"/>
      <c r="J742" s="22"/>
      <c r="K742" s="42"/>
      <c r="L742" s="24"/>
      <c r="M742" s="43" t="s">
        <v>132</v>
      </c>
      <c r="N742" s="26">
        <v>188.57</v>
      </c>
      <c r="O742" s="26"/>
      <c r="P742" s="26"/>
      <c r="Q742" s="26"/>
      <c r="R742" s="26">
        <f t="shared" si="163"/>
        <v>188.57</v>
      </c>
      <c r="S742" s="26"/>
      <c r="T742" s="38"/>
      <c r="V742" s="9" t="s">
        <v>100</v>
      </c>
      <c r="W742" s="9">
        <v>188</v>
      </c>
    </row>
    <row r="743" spans="1:23" ht="18" customHeight="1">
      <c r="A743" s="9"/>
      <c r="B743" s="5"/>
      <c r="C743" s="2"/>
      <c r="D743" s="5"/>
      <c r="E743" s="11"/>
      <c r="F743" s="10"/>
      <c r="G743" s="10"/>
      <c r="H743" s="10"/>
      <c r="I743" s="10"/>
      <c r="J743" s="22"/>
      <c r="K743" s="42"/>
      <c r="L743" s="46"/>
      <c r="M743" s="43" t="s">
        <v>1197</v>
      </c>
      <c r="N743" s="26">
        <v>25</v>
      </c>
      <c r="O743" s="26">
        <v>-25</v>
      </c>
      <c r="P743" s="26"/>
      <c r="Q743" s="26"/>
      <c r="R743" s="26">
        <f t="shared" si="163"/>
        <v>0</v>
      </c>
      <c r="S743" s="26"/>
      <c r="T743" s="38"/>
      <c r="V743" s="9" t="s">
        <v>1198</v>
      </c>
      <c r="W743" s="9">
        <v>25</v>
      </c>
    </row>
    <row r="744" spans="1:23" ht="18" customHeight="1">
      <c r="A744" s="9"/>
      <c r="B744" s="5">
        <v>1</v>
      </c>
      <c r="C744" s="2"/>
      <c r="D744" s="5">
        <v>0</v>
      </c>
      <c r="E744" s="11">
        <v>217</v>
      </c>
      <c r="F744" s="10">
        <v>217</v>
      </c>
      <c r="G744" s="10"/>
      <c r="H744" s="10"/>
      <c r="I744" s="10"/>
      <c r="J744" s="22"/>
      <c r="K744" s="23"/>
      <c r="L744" s="46"/>
      <c r="M744" s="30" t="s">
        <v>1199</v>
      </c>
      <c r="N744" s="26">
        <v>165.32</v>
      </c>
      <c r="O744" s="26"/>
      <c r="P744" s="26"/>
      <c r="Q744" s="26"/>
      <c r="R744" s="26">
        <f t="shared" si="163"/>
        <v>165.32</v>
      </c>
      <c r="S744" s="26"/>
      <c r="T744" s="38"/>
      <c r="V744" s="9" t="s">
        <v>1200</v>
      </c>
      <c r="W744" s="9">
        <v>165</v>
      </c>
    </row>
    <row r="745" spans="1:23" ht="18" customHeight="1">
      <c r="A745" s="9"/>
      <c r="B745" s="5">
        <v>1</v>
      </c>
      <c r="C745" s="2"/>
      <c r="D745" s="5">
        <v>0</v>
      </c>
      <c r="E745" s="11">
        <v>21703</v>
      </c>
      <c r="F745" s="10"/>
      <c r="G745" s="10">
        <v>21703</v>
      </c>
      <c r="H745" s="10"/>
      <c r="I745" s="10"/>
      <c r="J745" s="22"/>
      <c r="K745" s="23"/>
      <c r="L745" s="24"/>
      <c r="M745" s="30" t="s">
        <v>1201</v>
      </c>
      <c r="N745" s="26">
        <v>260</v>
      </c>
      <c r="O745" s="26"/>
      <c r="P745" s="26"/>
      <c r="Q745" s="26"/>
      <c r="R745" s="26">
        <f t="shared" si="163"/>
        <v>260</v>
      </c>
      <c r="S745" s="26"/>
      <c r="T745" s="38"/>
      <c r="V745" s="9" t="s">
        <v>1202</v>
      </c>
      <c r="W745" s="9">
        <v>260</v>
      </c>
    </row>
    <row r="746" spans="1:23" ht="18" customHeight="1">
      <c r="A746" s="9"/>
      <c r="B746" s="5"/>
      <c r="C746" s="2"/>
      <c r="D746" s="5"/>
      <c r="E746" s="11"/>
      <c r="F746" s="10"/>
      <c r="G746" s="10"/>
      <c r="H746" s="10"/>
      <c r="I746" s="10"/>
      <c r="J746" s="22"/>
      <c r="K746" s="74"/>
      <c r="L746" s="24"/>
      <c r="M746" s="39" t="s">
        <v>1203</v>
      </c>
      <c r="N746" s="26"/>
      <c r="O746" s="26"/>
      <c r="P746" s="26"/>
      <c r="Q746" s="26"/>
      <c r="R746" s="26">
        <f t="shared" si="163"/>
        <v>0</v>
      </c>
      <c r="S746" s="26"/>
      <c r="T746" s="38"/>
      <c r="V746" s="9" t="s">
        <v>1204</v>
      </c>
      <c r="W746" s="9">
        <v>0</v>
      </c>
    </row>
    <row r="747" spans="1:23" ht="18" customHeight="1">
      <c r="A747" s="9"/>
      <c r="B747" s="5"/>
      <c r="C747" s="2"/>
      <c r="D747" s="5"/>
      <c r="E747" s="11"/>
      <c r="F747" s="10"/>
      <c r="G747" s="10"/>
      <c r="H747" s="10"/>
      <c r="I747" s="10"/>
      <c r="J747" s="22"/>
      <c r="K747" s="74"/>
      <c r="L747" s="24"/>
      <c r="M747" s="39" t="s">
        <v>1205</v>
      </c>
      <c r="N747" s="26"/>
      <c r="O747" s="26"/>
      <c r="P747" s="26"/>
      <c r="Q747" s="26"/>
      <c r="R747" s="26">
        <f t="shared" si="163"/>
        <v>0</v>
      </c>
      <c r="S747" s="26"/>
      <c r="T747" s="38"/>
      <c r="V747" s="9" t="s">
        <v>1206</v>
      </c>
      <c r="W747" s="9">
        <v>0</v>
      </c>
    </row>
    <row r="748" spans="1:23" ht="18" customHeight="1">
      <c r="A748" s="9"/>
      <c r="B748" s="5">
        <v>1</v>
      </c>
      <c r="C748" s="2"/>
      <c r="D748" s="5">
        <v>0</v>
      </c>
      <c r="E748" s="11">
        <v>2170399</v>
      </c>
      <c r="F748" s="10">
        <v>217</v>
      </c>
      <c r="G748" s="10">
        <v>21703</v>
      </c>
      <c r="H748" s="10">
        <v>2170399</v>
      </c>
      <c r="I748" s="10"/>
      <c r="J748" s="22"/>
      <c r="K748" s="22"/>
      <c r="L748" s="24"/>
      <c r="M748" s="30" t="s">
        <v>1207</v>
      </c>
      <c r="N748" s="26">
        <v>2637.6</v>
      </c>
      <c r="O748" s="26">
        <v>-2358.54</v>
      </c>
      <c r="P748" s="26"/>
      <c r="Q748" s="26"/>
      <c r="R748" s="26">
        <f t="shared" si="163"/>
        <v>279.05999999999995</v>
      </c>
      <c r="S748" s="26"/>
      <c r="T748" s="38"/>
      <c r="V748" s="9" t="s">
        <v>1208</v>
      </c>
      <c r="W748" s="9">
        <v>2638</v>
      </c>
    </row>
    <row r="749" spans="1:23" ht="18" customHeight="1">
      <c r="A749" s="9"/>
      <c r="B749" s="5">
        <v>1</v>
      </c>
      <c r="C749" s="2"/>
      <c r="D749" s="5">
        <v>0</v>
      </c>
      <c r="E749" s="11">
        <v>21799</v>
      </c>
      <c r="F749" s="10"/>
      <c r="G749" s="10">
        <v>21799</v>
      </c>
      <c r="H749" s="10"/>
      <c r="I749" s="10"/>
      <c r="J749" s="22"/>
      <c r="K749" s="23"/>
      <c r="L749" s="24"/>
      <c r="M749" s="30" t="s">
        <v>146</v>
      </c>
      <c r="N749" s="26"/>
      <c r="O749" s="26"/>
      <c r="P749" s="26"/>
      <c r="Q749" s="26"/>
      <c r="R749" s="26">
        <f t="shared" si="163"/>
        <v>0</v>
      </c>
      <c r="S749" s="26"/>
      <c r="T749" s="38"/>
      <c r="V749" s="9" t="s">
        <v>116</v>
      </c>
      <c r="W749" s="9">
        <v>0</v>
      </c>
    </row>
    <row r="750" spans="1:23" ht="18" customHeight="1">
      <c r="A750" s="9"/>
      <c r="B750" s="5">
        <v>1</v>
      </c>
      <c r="C750" s="2"/>
      <c r="D750" s="5">
        <v>0</v>
      </c>
      <c r="E750" s="11">
        <v>2179901</v>
      </c>
      <c r="F750" s="10">
        <v>217</v>
      </c>
      <c r="G750" s="10">
        <v>21799</v>
      </c>
      <c r="H750" s="10">
        <v>2179901</v>
      </c>
      <c r="I750" s="10"/>
      <c r="J750" s="22"/>
      <c r="K750" s="22"/>
      <c r="L750" s="24"/>
      <c r="M750" s="30" t="s">
        <v>1209</v>
      </c>
      <c r="N750" s="26">
        <v>275.59</v>
      </c>
      <c r="O750" s="26"/>
      <c r="P750" s="26"/>
      <c r="Q750" s="26"/>
      <c r="R750" s="26">
        <f t="shared" si="163"/>
        <v>275.59</v>
      </c>
      <c r="S750" s="26"/>
      <c r="T750" s="38"/>
      <c r="V750" s="9" t="s">
        <v>1210</v>
      </c>
      <c r="W750" s="9">
        <v>276</v>
      </c>
    </row>
    <row r="751" spans="1:23" ht="18" customHeight="1">
      <c r="A751" s="9"/>
      <c r="B751" s="5">
        <v>1</v>
      </c>
      <c r="C751" s="2"/>
      <c r="D751" s="5">
        <v>0</v>
      </c>
      <c r="E751" s="11">
        <v>219</v>
      </c>
      <c r="F751" s="10">
        <v>219</v>
      </c>
      <c r="G751" s="10"/>
      <c r="H751" s="10"/>
      <c r="I751" s="10"/>
      <c r="J751" s="22"/>
      <c r="K751" s="23"/>
      <c r="L751" s="24"/>
      <c r="M751" s="30" t="s">
        <v>1211</v>
      </c>
      <c r="N751" s="26">
        <f aca="true" t="shared" si="164" ref="N751:S751">SUM(N752:N758)</f>
        <v>2780.76</v>
      </c>
      <c r="O751" s="26">
        <f t="shared" si="164"/>
        <v>-10.26</v>
      </c>
      <c r="P751" s="26">
        <f t="shared" si="164"/>
        <v>0</v>
      </c>
      <c r="Q751" s="26">
        <f t="shared" si="164"/>
        <v>0</v>
      </c>
      <c r="R751" s="26">
        <f t="shared" si="164"/>
        <v>2770.5</v>
      </c>
      <c r="S751" s="26">
        <f t="shared" si="164"/>
        <v>0</v>
      </c>
      <c r="T751" s="38"/>
      <c r="V751" s="9" t="s">
        <v>1212</v>
      </c>
      <c r="W751" s="9">
        <v>2781</v>
      </c>
    </row>
    <row r="752" spans="1:23" ht="18" customHeight="1">
      <c r="A752" s="9"/>
      <c r="B752" s="5">
        <v>1</v>
      </c>
      <c r="C752" s="2"/>
      <c r="D752" s="5">
        <v>0</v>
      </c>
      <c r="E752" s="11">
        <v>220</v>
      </c>
      <c r="F752" s="10">
        <v>220</v>
      </c>
      <c r="G752" s="10"/>
      <c r="H752" s="10"/>
      <c r="I752" s="10"/>
      <c r="J752" s="22"/>
      <c r="K752" s="23"/>
      <c r="L752" s="24"/>
      <c r="M752" s="30" t="s">
        <v>131</v>
      </c>
      <c r="N752" s="26"/>
      <c r="O752" s="26"/>
      <c r="P752" s="26"/>
      <c r="Q752" s="26"/>
      <c r="R752" s="26">
        <f aca="true" t="shared" si="165" ref="R752:R758">SUM(N752:Q752)</f>
        <v>0</v>
      </c>
      <c r="S752" s="26"/>
      <c r="T752" s="38"/>
      <c r="V752" s="9" t="s">
        <v>98</v>
      </c>
      <c r="W752" s="9">
        <v>0</v>
      </c>
    </row>
    <row r="753" spans="1:23" ht="18" customHeight="1">
      <c r="A753" s="9"/>
      <c r="B753" s="5">
        <v>1</v>
      </c>
      <c r="C753" s="2"/>
      <c r="D753" s="5">
        <v>0</v>
      </c>
      <c r="E753" s="11">
        <v>22001</v>
      </c>
      <c r="F753" s="10"/>
      <c r="G753" s="10">
        <v>22001</v>
      </c>
      <c r="H753" s="10"/>
      <c r="I753" s="10"/>
      <c r="J753" s="22"/>
      <c r="K753" s="23"/>
      <c r="L753" s="24"/>
      <c r="M753" s="30" t="s">
        <v>132</v>
      </c>
      <c r="N753" s="26"/>
      <c r="O753" s="26"/>
      <c r="P753" s="26"/>
      <c r="Q753" s="26"/>
      <c r="R753" s="26">
        <f t="shared" si="165"/>
        <v>0</v>
      </c>
      <c r="S753" s="26"/>
      <c r="T753" s="38"/>
      <c r="V753" s="9" t="s">
        <v>100</v>
      </c>
      <c r="W753" s="9">
        <v>0</v>
      </c>
    </row>
    <row r="754" spans="1:23" ht="18" customHeight="1">
      <c r="A754" s="9"/>
      <c r="B754" s="5">
        <v>1</v>
      </c>
      <c r="C754" s="2"/>
      <c r="D754" s="5">
        <v>0</v>
      </c>
      <c r="E754" s="11">
        <v>2200101</v>
      </c>
      <c r="F754" s="10">
        <v>220</v>
      </c>
      <c r="G754" s="10">
        <v>22001</v>
      </c>
      <c r="H754" s="10">
        <v>2200101</v>
      </c>
      <c r="I754" s="10"/>
      <c r="J754" s="22"/>
      <c r="K754" s="23"/>
      <c r="L754" s="24"/>
      <c r="M754" s="30" t="s">
        <v>1213</v>
      </c>
      <c r="N754" s="26">
        <v>2780.76</v>
      </c>
      <c r="O754" s="26">
        <v>-10.26</v>
      </c>
      <c r="P754" s="26"/>
      <c r="Q754" s="26"/>
      <c r="R754" s="26">
        <f t="shared" si="165"/>
        <v>2770.5</v>
      </c>
      <c r="S754" s="26"/>
      <c r="T754" s="38"/>
      <c r="V754" s="9" t="s">
        <v>1214</v>
      </c>
      <c r="W754" s="9">
        <v>2781</v>
      </c>
    </row>
    <row r="755" spans="1:23" ht="18" customHeight="1">
      <c r="A755" s="9"/>
      <c r="B755" s="5">
        <v>1</v>
      </c>
      <c r="C755" s="2"/>
      <c r="D755" s="5">
        <v>0</v>
      </c>
      <c r="E755" s="11">
        <v>2200102</v>
      </c>
      <c r="F755" s="10">
        <v>220</v>
      </c>
      <c r="G755" s="10">
        <v>22001</v>
      </c>
      <c r="H755" s="10">
        <v>2200102</v>
      </c>
      <c r="I755" s="10"/>
      <c r="J755" s="22"/>
      <c r="K755" s="23"/>
      <c r="L755" s="24"/>
      <c r="M755" s="30" t="s">
        <v>1215</v>
      </c>
      <c r="N755" s="26"/>
      <c r="O755" s="26"/>
      <c r="P755" s="26"/>
      <c r="Q755" s="26"/>
      <c r="R755" s="26">
        <f t="shared" si="165"/>
        <v>0</v>
      </c>
      <c r="S755" s="26"/>
      <c r="T755" s="38"/>
      <c r="V755" s="9" t="s">
        <v>1216</v>
      </c>
      <c r="W755" s="9">
        <v>0</v>
      </c>
    </row>
    <row r="756" spans="1:23" ht="18" customHeight="1">
      <c r="A756" s="9"/>
      <c r="B756" s="5">
        <v>1</v>
      </c>
      <c r="C756" s="2"/>
      <c r="D756" s="5">
        <v>0</v>
      </c>
      <c r="E756" s="11">
        <v>2200103</v>
      </c>
      <c r="F756" s="10">
        <v>220</v>
      </c>
      <c r="G756" s="10">
        <v>22001</v>
      </c>
      <c r="H756" s="10">
        <v>2200103</v>
      </c>
      <c r="I756" s="10"/>
      <c r="J756" s="22"/>
      <c r="K756" s="23"/>
      <c r="L756" s="24"/>
      <c r="M756" s="30" t="s">
        <v>1217</v>
      </c>
      <c r="N756" s="26"/>
      <c r="O756" s="26"/>
      <c r="P756" s="26"/>
      <c r="Q756" s="26"/>
      <c r="R756" s="26">
        <f t="shared" si="165"/>
        <v>0</v>
      </c>
      <c r="S756" s="26"/>
      <c r="T756" s="38"/>
      <c r="V756" s="9" t="s">
        <v>1218</v>
      </c>
      <c r="W756" s="9">
        <v>0</v>
      </c>
    </row>
    <row r="757" spans="1:23" ht="18" customHeight="1">
      <c r="A757" s="9"/>
      <c r="B757" s="5">
        <v>1</v>
      </c>
      <c r="C757" s="2"/>
      <c r="D757" s="5">
        <v>0</v>
      </c>
      <c r="E757" s="11">
        <v>2200105</v>
      </c>
      <c r="F757" s="10">
        <v>220</v>
      </c>
      <c r="G757" s="10">
        <v>22001</v>
      </c>
      <c r="H757" s="10">
        <v>2200105</v>
      </c>
      <c r="I757" s="10"/>
      <c r="J757" s="22"/>
      <c r="K757" s="23"/>
      <c r="L757" s="24"/>
      <c r="M757" s="30" t="s">
        <v>146</v>
      </c>
      <c r="N757" s="26"/>
      <c r="O757" s="26"/>
      <c r="P757" s="26"/>
      <c r="Q757" s="26"/>
      <c r="R757" s="26">
        <f t="shared" si="165"/>
        <v>0</v>
      </c>
      <c r="S757" s="26"/>
      <c r="T757" s="38"/>
      <c r="V757" s="9" t="s">
        <v>116</v>
      </c>
      <c r="W757" s="9">
        <v>0</v>
      </c>
    </row>
    <row r="758" spans="1:23" ht="18" customHeight="1">
      <c r="A758" s="9"/>
      <c r="B758" s="5">
        <v>1</v>
      </c>
      <c r="C758" s="2"/>
      <c r="D758" s="5">
        <v>0</v>
      </c>
      <c r="E758" s="11">
        <v>2200106</v>
      </c>
      <c r="F758" s="10">
        <v>220</v>
      </c>
      <c r="G758" s="10">
        <v>22001</v>
      </c>
      <c r="H758" s="10">
        <v>2200106</v>
      </c>
      <c r="I758" s="10"/>
      <c r="J758" s="22"/>
      <c r="K758" s="23"/>
      <c r="L758" s="24"/>
      <c r="M758" s="30" t="s">
        <v>1219</v>
      </c>
      <c r="N758" s="26"/>
      <c r="O758" s="26"/>
      <c r="P758" s="26"/>
      <c r="Q758" s="26"/>
      <c r="R758" s="26">
        <f t="shared" si="165"/>
        <v>0</v>
      </c>
      <c r="S758" s="26"/>
      <c r="T758" s="38"/>
      <c r="V758" s="9" t="s">
        <v>1220</v>
      </c>
      <c r="W758" s="9">
        <v>0</v>
      </c>
    </row>
    <row r="759" spans="1:23" ht="18" customHeight="1">
      <c r="A759" s="9"/>
      <c r="B759" s="5">
        <v>1</v>
      </c>
      <c r="C759" s="2"/>
      <c r="D759" s="5">
        <v>0</v>
      </c>
      <c r="E759" s="11">
        <v>2200107</v>
      </c>
      <c r="F759" s="10">
        <v>220</v>
      </c>
      <c r="G759" s="10">
        <v>22001</v>
      </c>
      <c r="H759" s="10">
        <v>2200107</v>
      </c>
      <c r="I759" s="10"/>
      <c r="J759" s="22"/>
      <c r="K759" s="23"/>
      <c r="L759" s="24"/>
      <c r="M759" s="30" t="s">
        <v>1221</v>
      </c>
      <c r="N759" s="26">
        <f aca="true" t="shared" si="166" ref="N759:S759">SUM(N760:N766)</f>
        <v>400.74000000000007</v>
      </c>
      <c r="O759" s="26">
        <f t="shared" si="166"/>
        <v>0</v>
      </c>
      <c r="P759" s="26">
        <f t="shared" si="166"/>
        <v>0</v>
      </c>
      <c r="Q759" s="26">
        <f t="shared" si="166"/>
        <v>0</v>
      </c>
      <c r="R759" s="26">
        <f t="shared" si="166"/>
        <v>400.74000000000007</v>
      </c>
      <c r="S759" s="26">
        <f t="shared" si="166"/>
        <v>0</v>
      </c>
      <c r="T759" s="38"/>
      <c r="V759" s="9" t="s">
        <v>1222</v>
      </c>
      <c r="W759" s="9">
        <v>401</v>
      </c>
    </row>
    <row r="760" spans="1:23" ht="18" customHeight="1">
      <c r="A760" s="9"/>
      <c r="B760" s="5">
        <v>1</v>
      </c>
      <c r="C760" s="2"/>
      <c r="D760" s="5">
        <v>0</v>
      </c>
      <c r="E760" s="11">
        <v>2200108</v>
      </c>
      <c r="F760" s="10">
        <v>220</v>
      </c>
      <c r="G760" s="10">
        <v>22001</v>
      </c>
      <c r="H760" s="10">
        <v>2200108</v>
      </c>
      <c r="I760" s="10"/>
      <c r="J760" s="22"/>
      <c r="K760" s="23"/>
      <c r="L760" s="24"/>
      <c r="M760" s="30" t="s">
        <v>131</v>
      </c>
      <c r="N760" s="26"/>
      <c r="O760" s="26"/>
      <c r="P760" s="26"/>
      <c r="Q760" s="26"/>
      <c r="R760" s="26">
        <f aca="true" t="shared" si="167" ref="R760:R766">SUM(N760:Q760)</f>
        <v>0</v>
      </c>
      <c r="S760" s="26"/>
      <c r="T760" s="38"/>
      <c r="V760" s="9" t="s">
        <v>98</v>
      </c>
      <c r="W760" s="9">
        <v>0</v>
      </c>
    </row>
    <row r="761" spans="1:23" ht="18" customHeight="1">
      <c r="A761" s="9"/>
      <c r="B761" s="5">
        <v>1</v>
      </c>
      <c r="C761" s="2"/>
      <c r="D761" s="5">
        <v>0</v>
      </c>
      <c r="E761" s="11">
        <v>2200113</v>
      </c>
      <c r="F761" s="10">
        <v>220</v>
      </c>
      <c r="G761" s="10">
        <v>22001</v>
      </c>
      <c r="H761" s="10">
        <v>2200113</v>
      </c>
      <c r="I761" s="10"/>
      <c r="J761" s="22"/>
      <c r="K761" s="23"/>
      <c r="L761" s="24"/>
      <c r="M761" s="30" t="s">
        <v>1223</v>
      </c>
      <c r="N761" s="26"/>
      <c r="O761" s="26"/>
      <c r="P761" s="26"/>
      <c r="Q761" s="26"/>
      <c r="R761" s="26">
        <f t="shared" si="167"/>
        <v>0</v>
      </c>
      <c r="S761" s="26"/>
      <c r="T761" s="38"/>
      <c r="V761" s="9" t="s">
        <v>1224</v>
      </c>
      <c r="W761" s="9">
        <v>0</v>
      </c>
    </row>
    <row r="762" spans="1:23" ht="18" customHeight="1">
      <c r="A762" s="9"/>
      <c r="B762" s="5"/>
      <c r="C762" s="2"/>
      <c r="D762" s="5"/>
      <c r="E762" s="11"/>
      <c r="F762" s="10"/>
      <c r="G762" s="10"/>
      <c r="H762" s="10"/>
      <c r="I762" s="10"/>
      <c r="J762" s="22"/>
      <c r="K762" s="23"/>
      <c r="L762" s="24"/>
      <c r="M762" s="30" t="s">
        <v>1225</v>
      </c>
      <c r="N762" s="26">
        <v>370.47</v>
      </c>
      <c r="O762" s="26"/>
      <c r="P762" s="26"/>
      <c r="Q762" s="26"/>
      <c r="R762" s="26">
        <f t="shared" si="167"/>
        <v>370.47</v>
      </c>
      <c r="S762" s="26"/>
      <c r="T762" s="38"/>
      <c r="V762" s="9" t="s">
        <v>1226</v>
      </c>
      <c r="W762" s="9">
        <v>371</v>
      </c>
    </row>
    <row r="763" spans="1:23" ht="18" customHeight="1">
      <c r="A763" s="9"/>
      <c r="B763" s="5">
        <v>1</v>
      </c>
      <c r="C763" s="2"/>
      <c r="D763" s="5">
        <v>0</v>
      </c>
      <c r="E763" s="11">
        <v>2200150</v>
      </c>
      <c r="F763" s="10">
        <v>220</v>
      </c>
      <c r="G763" s="10">
        <v>22001</v>
      </c>
      <c r="H763" s="10">
        <v>2200150</v>
      </c>
      <c r="I763" s="10"/>
      <c r="J763" s="22"/>
      <c r="K763" s="23"/>
      <c r="L763" s="24"/>
      <c r="M763" s="30" t="s">
        <v>1227</v>
      </c>
      <c r="N763" s="26"/>
      <c r="O763" s="26"/>
      <c r="P763" s="26"/>
      <c r="Q763" s="26"/>
      <c r="R763" s="26">
        <f t="shared" si="167"/>
        <v>0</v>
      </c>
      <c r="S763" s="26"/>
      <c r="T763" s="38"/>
      <c r="V763" s="9" t="s">
        <v>1228</v>
      </c>
      <c r="W763" s="9">
        <v>0</v>
      </c>
    </row>
    <row r="764" spans="1:23" ht="18" customHeight="1">
      <c r="A764" s="9"/>
      <c r="B764" s="5"/>
      <c r="C764" s="2"/>
      <c r="D764" s="5"/>
      <c r="E764" s="11"/>
      <c r="F764" s="10"/>
      <c r="G764" s="10"/>
      <c r="H764" s="10"/>
      <c r="I764" s="10"/>
      <c r="J764" s="22"/>
      <c r="K764" s="23"/>
      <c r="L764" s="24"/>
      <c r="M764" s="30" t="s">
        <v>1229</v>
      </c>
      <c r="N764" s="26">
        <v>1.97</v>
      </c>
      <c r="O764" s="26"/>
      <c r="P764" s="26"/>
      <c r="Q764" s="26"/>
      <c r="R764" s="26">
        <f t="shared" si="167"/>
        <v>1.97</v>
      </c>
      <c r="S764" s="26"/>
      <c r="T764" s="38"/>
      <c r="V764" s="9" t="s">
        <v>1230</v>
      </c>
      <c r="W764" s="9">
        <v>2</v>
      </c>
    </row>
    <row r="765" spans="1:23" ht="18" customHeight="1">
      <c r="A765" s="9"/>
      <c r="B765" s="5"/>
      <c r="C765" s="2"/>
      <c r="D765" s="5"/>
      <c r="E765" s="11"/>
      <c r="F765" s="10"/>
      <c r="G765" s="10"/>
      <c r="H765" s="10"/>
      <c r="I765" s="10"/>
      <c r="J765" s="22"/>
      <c r="K765" s="23"/>
      <c r="L765" s="24"/>
      <c r="M765" s="30" t="s">
        <v>1231</v>
      </c>
      <c r="N765" s="26">
        <v>28.3</v>
      </c>
      <c r="O765" s="26"/>
      <c r="P765" s="26"/>
      <c r="Q765" s="26"/>
      <c r="R765" s="26">
        <f t="shared" si="167"/>
        <v>28.3</v>
      </c>
      <c r="S765" s="26"/>
      <c r="T765" s="38"/>
      <c r="V765" s="9" t="s">
        <v>1232</v>
      </c>
      <c r="W765" s="9">
        <v>28</v>
      </c>
    </row>
    <row r="766" spans="1:23" ht="18" customHeight="1">
      <c r="A766" s="9"/>
      <c r="B766" s="5">
        <v>1</v>
      </c>
      <c r="C766" s="2"/>
      <c r="D766" s="5">
        <v>0</v>
      </c>
      <c r="E766" s="11">
        <v>22002</v>
      </c>
      <c r="F766" s="10"/>
      <c r="G766" s="10">
        <v>22002</v>
      </c>
      <c r="H766" s="10"/>
      <c r="I766" s="10"/>
      <c r="J766" s="22"/>
      <c r="K766" s="23"/>
      <c r="L766" s="24"/>
      <c r="M766" s="30" t="s">
        <v>1233</v>
      </c>
      <c r="N766" s="26"/>
      <c r="O766" s="26"/>
      <c r="P766" s="26"/>
      <c r="Q766" s="26"/>
      <c r="R766" s="26">
        <f t="shared" si="167"/>
        <v>0</v>
      </c>
      <c r="S766" s="26"/>
      <c r="T766" s="38"/>
      <c r="V766" s="9" t="s">
        <v>1234</v>
      </c>
      <c r="W766" s="9">
        <v>0</v>
      </c>
    </row>
    <row r="767" spans="1:23" ht="18" customHeight="1">
      <c r="A767" s="9"/>
      <c r="B767" s="5">
        <v>1</v>
      </c>
      <c r="C767" s="2"/>
      <c r="D767" s="5"/>
      <c r="E767" s="10">
        <v>2200201</v>
      </c>
      <c r="F767" s="10">
        <v>220</v>
      </c>
      <c r="G767" s="10">
        <v>22002</v>
      </c>
      <c r="H767" s="10">
        <v>2200201</v>
      </c>
      <c r="I767" s="10" t="s">
        <v>249</v>
      </c>
      <c r="J767" s="22"/>
      <c r="K767" s="75"/>
      <c r="L767" s="24"/>
      <c r="M767" s="30" t="s">
        <v>1235</v>
      </c>
      <c r="N767" s="26">
        <f aca="true" t="shared" si="168" ref="N767:S767">SUM(N768:N776)</f>
        <v>1414.85</v>
      </c>
      <c r="O767" s="26">
        <f t="shared" si="168"/>
        <v>0</v>
      </c>
      <c r="P767" s="26">
        <f t="shared" si="168"/>
        <v>0</v>
      </c>
      <c r="Q767" s="26">
        <f t="shared" si="168"/>
        <v>0</v>
      </c>
      <c r="R767" s="26">
        <f t="shared" si="168"/>
        <v>1414.85</v>
      </c>
      <c r="S767" s="26">
        <f t="shared" si="168"/>
        <v>0</v>
      </c>
      <c r="T767" s="38"/>
      <c r="V767" s="9" t="s">
        <v>1236</v>
      </c>
      <c r="W767" s="9">
        <v>1415</v>
      </c>
    </row>
    <row r="768" spans="1:23" ht="18" customHeight="1">
      <c r="A768" s="9"/>
      <c r="B768" s="5"/>
      <c r="C768" s="2"/>
      <c r="D768" s="5"/>
      <c r="E768" s="10"/>
      <c r="F768" s="10"/>
      <c r="G768" s="10"/>
      <c r="H768" s="10"/>
      <c r="I768" s="10"/>
      <c r="J768" s="22"/>
      <c r="K768" s="75"/>
      <c r="L768" s="24"/>
      <c r="M768" s="30" t="s">
        <v>1097</v>
      </c>
      <c r="N768" s="26">
        <v>405.4</v>
      </c>
      <c r="O768" s="26"/>
      <c r="P768" s="26"/>
      <c r="Q768" s="26"/>
      <c r="R768" s="26">
        <f aca="true" t="shared" si="169" ref="R768:R776">SUM(N768:Q768)</f>
        <v>405.4</v>
      </c>
      <c r="S768" s="26"/>
      <c r="T768" s="38"/>
      <c r="V768" s="9" t="s">
        <v>98</v>
      </c>
      <c r="W768" s="9">
        <v>406</v>
      </c>
    </row>
    <row r="769" spans="1:23" ht="18" customHeight="1">
      <c r="A769" s="9"/>
      <c r="B769" s="5"/>
      <c r="C769" s="2"/>
      <c r="D769" s="5"/>
      <c r="E769" s="10"/>
      <c r="F769" s="10"/>
      <c r="G769" s="10"/>
      <c r="H769" s="10"/>
      <c r="I769" s="10"/>
      <c r="J769" s="22"/>
      <c r="K769" s="75"/>
      <c r="L769" s="24"/>
      <c r="M769" s="30" t="s">
        <v>133</v>
      </c>
      <c r="N769" s="26">
        <v>175.9</v>
      </c>
      <c r="O769" s="26"/>
      <c r="P769" s="26"/>
      <c r="Q769" s="26"/>
      <c r="R769" s="26">
        <f t="shared" si="169"/>
        <v>175.9</v>
      </c>
      <c r="S769" s="26"/>
      <c r="T769" s="38"/>
      <c r="V769" s="9" t="s">
        <v>102</v>
      </c>
      <c r="W769" s="9">
        <v>176</v>
      </c>
    </row>
    <row r="770" spans="1:23" ht="18" customHeight="1">
      <c r="A770" s="9"/>
      <c r="B770" s="5"/>
      <c r="C770" s="2"/>
      <c r="D770" s="5"/>
      <c r="E770" s="10"/>
      <c r="F770" s="10"/>
      <c r="G770" s="10"/>
      <c r="H770" s="10"/>
      <c r="I770" s="10"/>
      <c r="J770" s="22"/>
      <c r="K770" s="75"/>
      <c r="L770" s="24"/>
      <c r="M770" s="30" t="s">
        <v>1237</v>
      </c>
      <c r="N770" s="26">
        <v>471.4</v>
      </c>
      <c r="O770" s="26"/>
      <c r="P770" s="26"/>
      <c r="Q770" s="26"/>
      <c r="R770" s="26">
        <f t="shared" si="169"/>
        <v>471.4</v>
      </c>
      <c r="S770" s="26"/>
      <c r="T770" s="38"/>
      <c r="V770" s="9" t="s">
        <v>1238</v>
      </c>
      <c r="W770" s="9">
        <v>471</v>
      </c>
    </row>
    <row r="771" spans="1:23" ht="18" customHeight="1">
      <c r="A771" s="9"/>
      <c r="B771" s="5"/>
      <c r="C771" s="2"/>
      <c r="D771" s="5"/>
      <c r="E771" s="10"/>
      <c r="F771" s="10"/>
      <c r="G771" s="10"/>
      <c r="H771" s="10"/>
      <c r="I771" s="10"/>
      <c r="J771" s="22"/>
      <c r="K771" s="75"/>
      <c r="L771" s="24"/>
      <c r="M771" s="30" t="s">
        <v>1239</v>
      </c>
      <c r="N771" s="26">
        <v>80</v>
      </c>
      <c r="O771" s="26"/>
      <c r="P771" s="26"/>
      <c r="Q771" s="26"/>
      <c r="R771" s="26">
        <f t="shared" si="169"/>
        <v>80</v>
      </c>
      <c r="S771" s="26"/>
      <c r="T771" s="38"/>
      <c r="V771" s="9" t="s">
        <v>1240</v>
      </c>
      <c r="W771" s="9">
        <v>80</v>
      </c>
    </row>
    <row r="772" spans="1:23" ht="18" customHeight="1">
      <c r="A772" s="9"/>
      <c r="B772" s="5"/>
      <c r="C772" s="2"/>
      <c r="D772" s="5"/>
      <c r="E772" s="10"/>
      <c r="F772" s="10"/>
      <c r="G772" s="10"/>
      <c r="H772" s="10"/>
      <c r="I772" s="10"/>
      <c r="J772" s="22"/>
      <c r="K772" s="75"/>
      <c r="L772" s="24"/>
      <c r="M772" s="30" t="s">
        <v>1241</v>
      </c>
      <c r="N772" s="26">
        <v>45</v>
      </c>
      <c r="O772" s="26"/>
      <c r="P772" s="26"/>
      <c r="Q772" s="26"/>
      <c r="R772" s="26">
        <f t="shared" si="169"/>
        <v>45</v>
      </c>
      <c r="S772" s="26"/>
      <c r="T772" s="38"/>
      <c r="V772" s="9" t="s">
        <v>1242</v>
      </c>
      <c r="W772" s="9">
        <v>45</v>
      </c>
    </row>
    <row r="773" spans="1:23" ht="18" customHeight="1">
      <c r="A773" s="9"/>
      <c r="B773" s="5"/>
      <c r="C773" s="2"/>
      <c r="D773" s="5"/>
      <c r="E773" s="10"/>
      <c r="F773" s="10"/>
      <c r="G773" s="10"/>
      <c r="H773" s="10"/>
      <c r="I773" s="10"/>
      <c r="J773" s="22"/>
      <c r="K773" s="75"/>
      <c r="L773" s="24"/>
      <c r="M773" s="30" t="s">
        <v>1243</v>
      </c>
      <c r="N773" s="26">
        <v>60</v>
      </c>
      <c r="O773" s="26"/>
      <c r="P773" s="26"/>
      <c r="Q773" s="26"/>
      <c r="R773" s="26">
        <f t="shared" si="169"/>
        <v>60</v>
      </c>
      <c r="S773" s="26"/>
      <c r="T773" s="38"/>
      <c r="V773" s="9" t="s">
        <v>1244</v>
      </c>
      <c r="W773" s="9">
        <v>60</v>
      </c>
    </row>
    <row r="774" spans="1:23" ht="18" customHeight="1">
      <c r="A774" s="9"/>
      <c r="B774" s="5"/>
      <c r="C774" s="2"/>
      <c r="D774" s="5"/>
      <c r="E774" s="10"/>
      <c r="F774" s="10"/>
      <c r="G774" s="10"/>
      <c r="H774" s="10"/>
      <c r="I774" s="10"/>
      <c r="J774" s="22"/>
      <c r="K774" s="75"/>
      <c r="L774" s="24"/>
      <c r="M774" s="30" t="s">
        <v>1245</v>
      </c>
      <c r="N774" s="26">
        <v>93</v>
      </c>
      <c r="O774" s="26"/>
      <c r="P774" s="26"/>
      <c r="Q774" s="26"/>
      <c r="R774" s="26">
        <f t="shared" si="169"/>
        <v>93</v>
      </c>
      <c r="S774" s="26"/>
      <c r="T774" s="38"/>
      <c r="V774" s="9" t="s">
        <v>1246</v>
      </c>
      <c r="W774" s="9">
        <v>93</v>
      </c>
    </row>
    <row r="775" spans="1:23" ht="18" customHeight="1">
      <c r="A775" s="9"/>
      <c r="B775" s="5"/>
      <c r="C775" s="2"/>
      <c r="D775" s="5"/>
      <c r="E775" s="10"/>
      <c r="F775" s="10"/>
      <c r="G775" s="10"/>
      <c r="H775" s="10"/>
      <c r="I775" s="10"/>
      <c r="J775" s="22"/>
      <c r="K775" s="75"/>
      <c r="L775" s="24"/>
      <c r="M775" s="30" t="s">
        <v>1247</v>
      </c>
      <c r="N775" s="26">
        <v>59.15</v>
      </c>
      <c r="O775" s="26"/>
      <c r="P775" s="26"/>
      <c r="Q775" s="26"/>
      <c r="R775" s="26">
        <f t="shared" si="169"/>
        <v>59.15</v>
      </c>
      <c r="S775" s="26"/>
      <c r="T775" s="38"/>
      <c r="V775" s="9" t="s">
        <v>1248</v>
      </c>
      <c r="W775" s="9">
        <v>59</v>
      </c>
    </row>
    <row r="776" spans="1:23" ht="18" customHeight="1">
      <c r="A776" s="9"/>
      <c r="B776" s="5">
        <v>1</v>
      </c>
      <c r="C776" s="2"/>
      <c r="D776" s="5">
        <v>0</v>
      </c>
      <c r="E776" s="11">
        <v>2200205</v>
      </c>
      <c r="F776" s="10">
        <v>220</v>
      </c>
      <c r="G776" s="10">
        <v>22002</v>
      </c>
      <c r="H776" s="10">
        <v>2200205</v>
      </c>
      <c r="I776" s="10"/>
      <c r="J776" s="22"/>
      <c r="K776" s="23"/>
      <c r="L776" s="24"/>
      <c r="M776" s="30" t="s">
        <v>1249</v>
      </c>
      <c r="N776" s="26">
        <v>25</v>
      </c>
      <c r="O776" s="26"/>
      <c r="P776" s="26"/>
      <c r="Q776" s="26"/>
      <c r="R776" s="26">
        <f t="shared" si="169"/>
        <v>25</v>
      </c>
      <c r="S776" s="26"/>
      <c r="T776" s="38"/>
      <c r="V776" s="9" t="s">
        <v>1250</v>
      </c>
      <c r="W776" s="9">
        <v>25</v>
      </c>
    </row>
    <row r="777" spans="1:23" ht="18" customHeight="1">
      <c r="A777" s="9"/>
      <c r="B777" s="5">
        <v>1</v>
      </c>
      <c r="C777" s="2"/>
      <c r="D777" s="5">
        <v>0</v>
      </c>
      <c r="E777" s="11">
        <v>2200208</v>
      </c>
      <c r="F777" s="10">
        <v>220</v>
      </c>
      <c r="G777" s="10">
        <v>22002</v>
      </c>
      <c r="H777" s="10">
        <v>2200208</v>
      </c>
      <c r="I777" s="10"/>
      <c r="J777" s="22"/>
      <c r="K777" s="23"/>
      <c r="L777" s="24"/>
      <c r="M777" s="30" t="s">
        <v>1251</v>
      </c>
      <c r="N777" s="26">
        <f aca="true" t="shared" si="170" ref="N777:S777">N778</f>
        <v>689.27</v>
      </c>
      <c r="O777" s="26">
        <f t="shared" si="170"/>
        <v>0</v>
      </c>
      <c r="P777" s="26">
        <f t="shared" si="170"/>
        <v>0</v>
      </c>
      <c r="Q777" s="26">
        <f t="shared" si="170"/>
        <v>0</v>
      </c>
      <c r="R777" s="26">
        <f t="shared" si="170"/>
        <v>689.27</v>
      </c>
      <c r="S777" s="26">
        <f t="shared" si="170"/>
        <v>0</v>
      </c>
      <c r="T777" s="38"/>
      <c r="V777" s="9" t="s">
        <v>1252</v>
      </c>
      <c r="W777" s="9">
        <v>689</v>
      </c>
    </row>
    <row r="778" spans="1:23" ht="18" customHeight="1">
      <c r="A778" s="40"/>
      <c r="B778" s="5">
        <v>1</v>
      </c>
      <c r="C778" s="40"/>
      <c r="D778" s="47"/>
      <c r="E778" s="49">
        <v>2200218</v>
      </c>
      <c r="F778" s="49">
        <v>220</v>
      </c>
      <c r="G778" s="49">
        <v>22002</v>
      </c>
      <c r="H778" s="49">
        <v>2200218</v>
      </c>
      <c r="I778" s="49" t="s">
        <v>1253</v>
      </c>
      <c r="J778" s="54"/>
      <c r="K778" s="55"/>
      <c r="L778" s="24"/>
      <c r="M778" s="30" t="s">
        <v>1252</v>
      </c>
      <c r="N778" s="26">
        <v>689.27</v>
      </c>
      <c r="O778" s="26"/>
      <c r="P778" s="26"/>
      <c r="Q778" s="26"/>
      <c r="R778" s="26">
        <f aca="true" t="shared" si="171" ref="R778:R783">SUM(N778:Q778)</f>
        <v>689.27</v>
      </c>
      <c r="S778" s="26"/>
      <c r="T778" s="38"/>
      <c r="U778" s="40"/>
      <c r="V778" s="9"/>
      <c r="W778" s="9"/>
    </row>
    <row r="779" spans="1:23" ht="18" customHeight="1">
      <c r="A779" s="9"/>
      <c r="B779" s="5">
        <v>1</v>
      </c>
      <c r="C779" s="2"/>
      <c r="D779" s="5">
        <v>0</v>
      </c>
      <c r="E779" s="11">
        <v>2200250</v>
      </c>
      <c r="F779" s="10">
        <v>220</v>
      </c>
      <c r="G779" s="10">
        <v>22002</v>
      </c>
      <c r="H779" s="10">
        <v>2200250</v>
      </c>
      <c r="I779" s="10"/>
      <c r="J779" s="22"/>
      <c r="K779" s="23"/>
      <c r="L779" s="24" t="s">
        <v>50</v>
      </c>
      <c r="M779" s="25" t="s">
        <v>47</v>
      </c>
      <c r="N779" s="26">
        <f>N780+N784</f>
        <v>52746.62</v>
      </c>
      <c r="O779" s="26">
        <f>O780+O784</f>
        <v>0</v>
      </c>
      <c r="P779" s="26">
        <f>P780+P784</f>
        <v>0</v>
      </c>
      <c r="Q779" s="26">
        <f>Q780+Q784</f>
        <v>253.42</v>
      </c>
      <c r="R779" s="26">
        <f>R780+R784</f>
        <v>53000.04</v>
      </c>
      <c r="S779" s="26">
        <v>60287.62</v>
      </c>
      <c r="T779" s="36">
        <f>S779/R779*100-100</f>
        <v>13.750140565931645</v>
      </c>
      <c r="V779" s="9" t="s">
        <v>1254</v>
      </c>
      <c r="W779" s="9">
        <v>52747</v>
      </c>
    </row>
    <row r="780" spans="1:23" ht="18" customHeight="1">
      <c r="A780" s="9"/>
      <c r="B780" s="5">
        <v>1</v>
      </c>
      <c r="C780" s="2"/>
      <c r="D780" s="5">
        <v>0</v>
      </c>
      <c r="E780" s="11">
        <v>2200299</v>
      </c>
      <c r="F780" s="10">
        <v>220</v>
      </c>
      <c r="G780" s="10">
        <v>22002</v>
      </c>
      <c r="H780" s="10">
        <v>2200299</v>
      </c>
      <c r="I780" s="10"/>
      <c r="J780" s="22"/>
      <c r="K780" s="23"/>
      <c r="L780" s="24"/>
      <c r="M780" s="25" t="s">
        <v>1255</v>
      </c>
      <c r="N780" s="26">
        <f aca="true" t="shared" si="172" ref="N780:S780">SUM(N781:N783)</f>
        <v>52746.62</v>
      </c>
      <c r="O780" s="26">
        <f t="shared" si="172"/>
        <v>0</v>
      </c>
      <c r="P780" s="26">
        <f t="shared" si="172"/>
        <v>0</v>
      </c>
      <c r="Q780" s="26">
        <f t="shared" si="172"/>
        <v>0</v>
      </c>
      <c r="R780" s="26">
        <f t="shared" si="172"/>
        <v>52746.62</v>
      </c>
      <c r="S780" s="26">
        <f t="shared" si="172"/>
        <v>0</v>
      </c>
      <c r="T780" s="38"/>
      <c r="V780" s="9" t="s">
        <v>1256</v>
      </c>
      <c r="W780" s="9">
        <v>52747</v>
      </c>
    </row>
    <row r="781" spans="1:23" ht="18" customHeight="1">
      <c r="A781" s="9"/>
      <c r="B781" s="5">
        <v>1</v>
      </c>
      <c r="C781" s="2"/>
      <c r="D781" s="5">
        <v>0</v>
      </c>
      <c r="E781" s="11">
        <v>22003</v>
      </c>
      <c r="F781" s="10"/>
      <c r="G781" s="10">
        <v>22003</v>
      </c>
      <c r="H781" s="10"/>
      <c r="I781" s="10"/>
      <c r="J781" s="22"/>
      <c r="K781" s="23"/>
      <c r="L781" s="24"/>
      <c r="M781" s="30" t="s">
        <v>1257</v>
      </c>
      <c r="N781" s="26">
        <v>47767.68</v>
      </c>
      <c r="O781" s="26"/>
      <c r="P781" s="26"/>
      <c r="Q781" s="26"/>
      <c r="R781" s="26">
        <f t="shared" si="171"/>
        <v>47767.68</v>
      </c>
      <c r="S781" s="26"/>
      <c r="T781" s="38"/>
      <c r="V781" s="9" t="s">
        <v>1258</v>
      </c>
      <c r="W781" s="9">
        <v>47768</v>
      </c>
    </row>
    <row r="782" spans="1:23" ht="18" customHeight="1">
      <c r="A782" s="9"/>
      <c r="B782" s="5"/>
      <c r="C782" s="2"/>
      <c r="D782" s="5"/>
      <c r="E782" s="11"/>
      <c r="F782" s="10"/>
      <c r="G782" s="10"/>
      <c r="H782" s="10"/>
      <c r="I782" s="10"/>
      <c r="J782" s="22"/>
      <c r="K782" s="23"/>
      <c r="L782" s="24"/>
      <c r="M782" s="30" t="s">
        <v>1259</v>
      </c>
      <c r="N782" s="26">
        <v>986.25</v>
      </c>
      <c r="O782" s="26"/>
      <c r="P782" s="26"/>
      <c r="Q782" s="26"/>
      <c r="R782" s="26">
        <f t="shared" si="171"/>
        <v>986.25</v>
      </c>
      <c r="S782" s="26"/>
      <c r="T782" s="38"/>
      <c r="V782" s="9" t="s">
        <v>1260</v>
      </c>
      <c r="W782" s="9">
        <v>986</v>
      </c>
    </row>
    <row r="783" spans="1:23" ht="18" customHeight="1">
      <c r="A783" s="9"/>
      <c r="B783" s="5">
        <v>1</v>
      </c>
      <c r="C783" s="2"/>
      <c r="D783" s="5">
        <v>0</v>
      </c>
      <c r="E783" s="11">
        <v>2200301</v>
      </c>
      <c r="F783" s="10">
        <v>220</v>
      </c>
      <c r="G783" s="10">
        <v>22003</v>
      </c>
      <c r="H783" s="10">
        <v>2200301</v>
      </c>
      <c r="I783" s="10"/>
      <c r="J783" s="22"/>
      <c r="K783" s="23"/>
      <c r="L783" s="24"/>
      <c r="M783" s="30" t="s">
        <v>1261</v>
      </c>
      <c r="N783" s="26">
        <v>3992.69</v>
      </c>
      <c r="O783" s="26"/>
      <c r="P783" s="26"/>
      <c r="Q783" s="26"/>
      <c r="R783" s="26">
        <f t="shared" si="171"/>
        <v>3992.69</v>
      </c>
      <c r="S783" s="26"/>
      <c r="T783" s="38"/>
      <c r="V783" s="9" t="s">
        <v>1262</v>
      </c>
      <c r="W783" s="9">
        <v>3993</v>
      </c>
    </row>
    <row r="784" spans="1:23" ht="18" customHeight="1">
      <c r="A784" s="9"/>
      <c r="B784" s="5"/>
      <c r="C784" s="2"/>
      <c r="D784" s="5"/>
      <c r="E784" s="11"/>
      <c r="F784" s="10"/>
      <c r="G784" s="10"/>
      <c r="H784" s="10"/>
      <c r="I784" s="10"/>
      <c r="J784" s="22"/>
      <c r="K784" s="23"/>
      <c r="L784" s="24"/>
      <c r="M784" s="39" t="s">
        <v>1808</v>
      </c>
      <c r="N784" s="26">
        <f aca="true" t="shared" si="173" ref="N784:S784">N785</f>
        <v>0</v>
      </c>
      <c r="O784" s="26">
        <f t="shared" si="173"/>
        <v>0</v>
      </c>
      <c r="P784" s="26">
        <f t="shared" si="173"/>
        <v>0</v>
      </c>
      <c r="Q784" s="26">
        <f t="shared" si="173"/>
        <v>253.42</v>
      </c>
      <c r="R784" s="26">
        <f t="shared" si="173"/>
        <v>253.42</v>
      </c>
      <c r="S784" s="26">
        <f t="shared" si="173"/>
        <v>0</v>
      </c>
      <c r="T784" s="38"/>
      <c r="V784" s="9"/>
      <c r="W784" s="9"/>
    </row>
    <row r="785" spans="1:23" ht="18" customHeight="1">
      <c r="A785" s="9"/>
      <c r="B785" s="5"/>
      <c r="C785" s="2"/>
      <c r="D785" s="5"/>
      <c r="E785" s="11"/>
      <c r="F785" s="10"/>
      <c r="G785" s="10"/>
      <c r="H785" s="10"/>
      <c r="I785" s="10"/>
      <c r="J785" s="22"/>
      <c r="K785" s="23"/>
      <c r="L785" s="24"/>
      <c r="M785" s="39" t="s">
        <v>1809</v>
      </c>
      <c r="N785" s="26"/>
      <c r="O785" s="26"/>
      <c r="P785" s="26"/>
      <c r="Q785" s="26">
        <v>253.42</v>
      </c>
      <c r="R785" s="26">
        <f aca="true" t="shared" si="174" ref="R785:R793">SUM(N785:Q785)</f>
        <v>253.42</v>
      </c>
      <c r="S785" s="26"/>
      <c r="T785" s="38"/>
      <c r="V785" s="9"/>
      <c r="W785" s="9"/>
    </row>
    <row r="786" spans="1:23" ht="18" customHeight="1">
      <c r="A786" s="9"/>
      <c r="B786" s="5">
        <v>1</v>
      </c>
      <c r="C786" s="2"/>
      <c r="D786" s="5">
        <v>0</v>
      </c>
      <c r="E786" s="11">
        <v>2200302</v>
      </c>
      <c r="F786" s="10">
        <v>220</v>
      </c>
      <c r="G786" s="10">
        <v>22003</v>
      </c>
      <c r="H786" s="10">
        <v>2200302</v>
      </c>
      <c r="I786" s="10"/>
      <c r="J786" s="22"/>
      <c r="K786" s="23"/>
      <c r="L786" s="24" t="s">
        <v>52</v>
      </c>
      <c r="M786" s="25" t="s">
        <v>49</v>
      </c>
      <c r="N786" s="26">
        <f>N787+N794</f>
        <v>3389.91</v>
      </c>
      <c r="O786" s="26">
        <f>O787+O794</f>
        <v>0</v>
      </c>
      <c r="P786" s="26">
        <f>P787+P794</f>
        <v>0</v>
      </c>
      <c r="Q786" s="26">
        <f>Q787+Q794</f>
        <v>0</v>
      </c>
      <c r="R786" s="26">
        <f>R787+R794</f>
        <v>3389.91</v>
      </c>
      <c r="S786" s="26">
        <v>1457.57</v>
      </c>
      <c r="T786" s="36">
        <f>S786/R786*100-100</f>
        <v>-57.00269328684243</v>
      </c>
      <c r="V786" s="9" t="s">
        <v>1263</v>
      </c>
      <c r="W786" s="9">
        <v>3390</v>
      </c>
    </row>
    <row r="787" spans="1:23" ht="18" customHeight="1">
      <c r="A787" s="9"/>
      <c r="B787" s="5">
        <v>1</v>
      </c>
      <c r="C787" s="2"/>
      <c r="D787" s="5">
        <v>0</v>
      </c>
      <c r="E787" s="11">
        <v>2200304</v>
      </c>
      <c r="F787" s="10">
        <v>220</v>
      </c>
      <c r="G787" s="10">
        <v>22003</v>
      </c>
      <c r="H787" s="10">
        <v>2200304</v>
      </c>
      <c r="I787" s="10"/>
      <c r="J787" s="22"/>
      <c r="K787" s="23"/>
      <c r="L787" s="24"/>
      <c r="M787" s="25" t="s">
        <v>1264</v>
      </c>
      <c r="N787" s="26">
        <f aca="true" t="shared" si="175" ref="N787:S787">SUM(N788:N793)</f>
        <v>841.91</v>
      </c>
      <c r="O787" s="26">
        <f t="shared" si="175"/>
        <v>0</v>
      </c>
      <c r="P787" s="26">
        <f t="shared" si="175"/>
        <v>0</v>
      </c>
      <c r="Q787" s="26">
        <f t="shared" si="175"/>
        <v>0</v>
      </c>
      <c r="R787" s="26">
        <f t="shared" si="175"/>
        <v>841.91</v>
      </c>
      <c r="S787" s="26">
        <f t="shared" si="175"/>
        <v>0</v>
      </c>
      <c r="T787" s="38"/>
      <c r="V787" s="9" t="s">
        <v>1265</v>
      </c>
      <c r="W787" s="9">
        <v>842</v>
      </c>
    </row>
    <row r="788" spans="1:23" ht="18" customHeight="1">
      <c r="A788" s="9"/>
      <c r="B788" s="5">
        <v>1</v>
      </c>
      <c r="C788" s="2"/>
      <c r="D788" s="5">
        <v>0</v>
      </c>
      <c r="E788" s="11">
        <v>2200305</v>
      </c>
      <c r="F788" s="10">
        <v>220</v>
      </c>
      <c r="G788" s="10">
        <v>22003</v>
      </c>
      <c r="H788" s="10">
        <v>2200305</v>
      </c>
      <c r="I788" s="10"/>
      <c r="J788" s="22"/>
      <c r="K788" s="23"/>
      <c r="L788" s="24"/>
      <c r="M788" s="30" t="s">
        <v>131</v>
      </c>
      <c r="N788" s="26">
        <v>659.87</v>
      </c>
      <c r="O788" s="26"/>
      <c r="P788" s="26"/>
      <c r="Q788" s="26"/>
      <c r="R788" s="26">
        <f t="shared" si="174"/>
        <v>659.87</v>
      </c>
      <c r="S788" s="26"/>
      <c r="T788" s="38"/>
      <c r="V788" s="9" t="s">
        <v>98</v>
      </c>
      <c r="W788" s="9">
        <v>660</v>
      </c>
    </row>
    <row r="789" spans="1:23" ht="18" customHeight="1">
      <c r="A789" s="9"/>
      <c r="B789" s="5">
        <v>1</v>
      </c>
      <c r="C789" s="2"/>
      <c r="D789" s="5">
        <v>0</v>
      </c>
      <c r="E789" s="11">
        <v>2200306</v>
      </c>
      <c r="F789" s="10">
        <v>220</v>
      </c>
      <c r="G789" s="10">
        <v>22003</v>
      </c>
      <c r="H789" s="10">
        <v>2200306</v>
      </c>
      <c r="I789" s="10"/>
      <c r="J789" s="22"/>
      <c r="K789" s="23"/>
      <c r="L789" s="24"/>
      <c r="M789" s="30" t="s">
        <v>132</v>
      </c>
      <c r="N789" s="26">
        <v>176.64</v>
      </c>
      <c r="O789" s="26"/>
      <c r="P789" s="26"/>
      <c r="Q789" s="26"/>
      <c r="R789" s="26">
        <f t="shared" si="174"/>
        <v>176.64</v>
      </c>
      <c r="S789" s="26"/>
      <c r="T789" s="38"/>
      <c r="V789" s="9" t="s">
        <v>100</v>
      </c>
      <c r="W789" s="9">
        <v>177</v>
      </c>
    </row>
    <row r="790" spans="1:23" ht="18" customHeight="1">
      <c r="A790" s="9"/>
      <c r="B790" s="5">
        <v>1</v>
      </c>
      <c r="C790" s="2"/>
      <c r="D790" s="5">
        <v>0</v>
      </c>
      <c r="E790" s="11">
        <v>2200350</v>
      </c>
      <c r="F790" s="10">
        <v>220</v>
      </c>
      <c r="G790" s="10">
        <v>22003</v>
      </c>
      <c r="H790" s="10">
        <v>2200350</v>
      </c>
      <c r="I790" s="10"/>
      <c r="J790" s="22"/>
      <c r="K790" s="23"/>
      <c r="L790" s="24"/>
      <c r="M790" s="30" t="s">
        <v>1266</v>
      </c>
      <c r="N790" s="26"/>
      <c r="O790" s="26"/>
      <c r="P790" s="26"/>
      <c r="Q790" s="26"/>
      <c r="R790" s="26">
        <f t="shared" si="174"/>
        <v>0</v>
      </c>
      <c r="S790" s="26"/>
      <c r="T790" s="38"/>
      <c r="V790" s="9" t="s">
        <v>1267</v>
      </c>
      <c r="W790" s="9">
        <v>0</v>
      </c>
    </row>
    <row r="791" spans="1:23" ht="18" customHeight="1">
      <c r="A791" s="9"/>
      <c r="B791" s="5">
        <v>1</v>
      </c>
      <c r="C791" s="2"/>
      <c r="D791" s="5">
        <v>0</v>
      </c>
      <c r="E791" s="11">
        <v>2200399</v>
      </c>
      <c r="F791" s="10">
        <v>220</v>
      </c>
      <c r="G791" s="10">
        <v>22003</v>
      </c>
      <c r="H791" s="10">
        <v>2200399</v>
      </c>
      <c r="I791" s="10"/>
      <c r="J791" s="22"/>
      <c r="K791" s="23"/>
      <c r="L791" s="24"/>
      <c r="M791" s="30" t="s">
        <v>1268</v>
      </c>
      <c r="N791" s="26"/>
      <c r="O791" s="26"/>
      <c r="P791" s="26"/>
      <c r="Q791" s="26"/>
      <c r="R791" s="26">
        <f t="shared" si="174"/>
        <v>0</v>
      </c>
      <c r="S791" s="26"/>
      <c r="T791" s="38"/>
      <c r="V791" s="9" t="s">
        <v>1269</v>
      </c>
      <c r="W791" s="9">
        <v>0</v>
      </c>
    </row>
    <row r="792" spans="1:23" ht="18" customHeight="1">
      <c r="A792" s="9"/>
      <c r="B792" s="5">
        <v>1</v>
      </c>
      <c r="C792" s="2"/>
      <c r="D792" s="5">
        <v>0</v>
      </c>
      <c r="E792" s="11">
        <v>22004</v>
      </c>
      <c r="F792" s="10"/>
      <c r="G792" s="10">
        <v>22004</v>
      </c>
      <c r="H792" s="10"/>
      <c r="I792" s="10"/>
      <c r="J792" s="22"/>
      <c r="K792" s="23"/>
      <c r="L792" s="24"/>
      <c r="M792" s="30" t="s">
        <v>146</v>
      </c>
      <c r="N792" s="26"/>
      <c r="O792" s="26"/>
      <c r="P792" s="26"/>
      <c r="Q792" s="26"/>
      <c r="R792" s="26">
        <f t="shared" si="174"/>
        <v>0</v>
      </c>
      <c r="S792" s="26"/>
      <c r="T792" s="38"/>
      <c r="V792" s="9" t="s">
        <v>116</v>
      </c>
      <c r="W792" s="9">
        <v>0</v>
      </c>
    </row>
    <row r="793" spans="1:23" ht="18" customHeight="1">
      <c r="A793" s="9"/>
      <c r="B793" s="5">
        <v>1</v>
      </c>
      <c r="C793" s="2"/>
      <c r="D793" s="5">
        <v>0</v>
      </c>
      <c r="E793" s="11">
        <v>2200401</v>
      </c>
      <c r="F793" s="10">
        <v>220</v>
      </c>
      <c r="G793" s="10">
        <v>22004</v>
      </c>
      <c r="H793" s="10">
        <v>2200401</v>
      </c>
      <c r="I793" s="10"/>
      <c r="J793" s="22"/>
      <c r="K793" s="23"/>
      <c r="L793" s="41"/>
      <c r="M793" s="30" t="s">
        <v>1270</v>
      </c>
      <c r="N793" s="26">
        <v>5.4</v>
      </c>
      <c r="O793" s="26"/>
      <c r="P793" s="26"/>
      <c r="Q793" s="26"/>
      <c r="R793" s="26">
        <f t="shared" si="174"/>
        <v>5.4</v>
      </c>
      <c r="S793" s="26"/>
      <c r="T793" s="38"/>
      <c r="V793" s="9" t="s">
        <v>1271</v>
      </c>
      <c r="W793" s="9">
        <v>5</v>
      </c>
    </row>
    <row r="794" spans="1:23" ht="18" customHeight="1">
      <c r="A794" s="9"/>
      <c r="B794" s="5"/>
      <c r="C794" s="2"/>
      <c r="D794" s="5"/>
      <c r="E794" s="11"/>
      <c r="F794" s="10"/>
      <c r="G794" s="10"/>
      <c r="H794" s="10"/>
      <c r="I794" s="10"/>
      <c r="J794" s="22"/>
      <c r="K794" s="42"/>
      <c r="L794" s="24"/>
      <c r="M794" s="43" t="s">
        <v>1272</v>
      </c>
      <c r="N794" s="26">
        <f aca="true" t="shared" si="176" ref="N794:S794">SUM(N795:N796)</f>
        <v>2548</v>
      </c>
      <c r="O794" s="26">
        <f t="shared" si="176"/>
        <v>0</v>
      </c>
      <c r="P794" s="26">
        <f t="shared" si="176"/>
        <v>0</v>
      </c>
      <c r="Q794" s="26">
        <f t="shared" si="176"/>
        <v>0</v>
      </c>
      <c r="R794" s="26">
        <f t="shared" si="176"/>
        <v>2548</v>
      </c>
      <c r="S794" s="26">
        <f t="shared" si="176"/>
        <v>0</v>
      </c>
      <c r="T794" s="38"/>
      <c r="V794" s="9" t="s">
        <v>1273</v>
      </c>
      <c r="W794" s="9">
        <v>2548</v>
      </c>
    </row>
    <row r="795" spans="1:23" ht="18" customHeight="1">
      <c r="A795" s="9"/>
      <c r="B795" s="5"/>
      <c r="C795" s="2"/>
      <c r="D795" s="5"/>
      <c r="E795" s="11"/>
      <c r="F795" s="10"/>
      <c r="G795" s="10"/>
      <c r="H795" s="10"/>
      <c r="I795" s="10"/>
      <c r="J795" s="22"/>
      <c r="K795" s="42"/>
      <c r="L795" s="24"/>
      <c r="M795" s="43" t="s">
        <v>1274</v>
      </c>
      <c r="N795" s="26">
        <v>2067</v>
      </c>
      <c r="O795" s="26"/>
      <c r="P795" s="26"/>
      <c r="Q795" s="26"/>
      <c r="R795" s="26">
        <f>SUM(N795:Q795)</f>
        <v>2067</v>
      </c>
      <c r="S795" s="26"/>
      <c r="T795" s="38"/>
      <c r="V795" s="9" t="s">
        <v>1275</v>
      </c>
      <c r="W795" s="9">
        <v>2067</v>
      </c>
    </row>
    <row r="796" spans="1:23" ht="18" customHeight="1">
      <c r="A796" s="9"/>
      <c r="B796" s="5">
        <v>1</v>
      </c>
      <c r="C796" s="2"/>
      <c r="D796" s="5">
        <v>0</v>
      </c>
      <c r="E796" s="11">
        <v>2200404</v>
      </c>
      <c r="F796" s="10">
        <v>220</v>
      </c>
      <c r="G796" s="10">
        <v>22004</v>
      </c>
      <c r="H796" s="10">
        <v>2200404</v>
      </c>
      <c r="I796" s="10"/>
      <c r="J796" s="22"/>
      <c r="K796" s="42"/>
      <c r="L796" s="24"/>
      <c r="M796" s="43" t="s">
        <v>1276</v>
      </c>
      <c r="N796" s="26">
        <v>481</v>
      </c>
      <c r="O796" s="26"/>
      <c r="P796" s="26"/>
      <c r="Q796" s="26"/>
      <c r="R796" s="26">
        <f>SUM(N796:Q796)</f>
        <v>481</v>
      </c>
      <c r="S796" s="26"/>
      <c r="T796" s="38"/>
      <c r="V796" s="9" t="s">
        <v>1277</v>
      </c>
      <c r="W796" s="9">
        <v>481</v>
      </c>
    </row>
    <row r="797" spans="1:20" ht="18" customHeight="1">
      <c r="A797" s="9"/>
      <c r="B797" s="5">
        <v>1</v>
      </c>
      <c r="C797" s="2"/>
      <c r="D797" s="5">
        <v>0</v>
      </c>
      <c r="E797" s="11">
        <v>2200407</v>
      </c>
      <c r="F797" s="10">
        <v>220</v>
      </c>
      <c r="G797" s="10">
        <v>22004</v>
      </c>
      <c r="H797" s="10">
        <v>2200407</v>
      </c>
      <c r="I797" s="10"/>
      <c r="J797" s="22"/>
      <c r="K797" s="23"/>
      <c r="L797" s="24" t="s">
        <v>56</v>
      </c>
      <c r="M797" s="25" t="s">
        <v>51</v>
      </c>
      <c r="N797" s="26"/>
      <c r="O797" s="26"/>
      <c r="P797" s="26"/>
      <c r="Q797" s="26"/>
      <c r="R797" s="26">
        <f>SUM(N797:Q797)</f>
        <v>0</v>
      </c>
      <c r="S797" s="26">
        <v>50000</v>
      </c>
      <c r="T797" s="38"/>
    </row>
    <row r="798" spans="1:23" ht="18" customHeight="1">
      <c r="A798" s="9"/>
      <c r="B798" s="5">
        <v>1</v>
      </c>
      <c r="C798" s="2"/>
      <c r="D798" s="56" t="s">
        <v>1278</v>
      </c>
      <c r="E798" s="11">
        <v>2200499</v>
      </c>
      <c r="F798" s="10">
        <v>220</v>
      </c>
      <c r="G798" s="10">
        <v>22004</v>
      </c>
      <c r="H798" s="10">
        <v>2200499</v>
      </c>
      <c r="I798" s="10"/>
      <c r="J798" s="22"/>
      <c r="K798" s="23"/>
      <c r="L798" s="24" t="s">
        <v>58</v>
      </c>
      <c r="M798" s="25" t="s">
        <v>1279</v>
      </c>
      <c r="N798" s="26">
        <f aca="true" t="shared" si="177" ref="N798:S798">SUM(N799:N801)</f>
        <v>127423.56</v>
      </c>
      <c r="O798" s="26">
        <f t="shared" si="177"/>
        <v>-204.51</v>
      </c>
      <c r="P798" s="26">
        <f t="shared" si="177"/>
        <v>-76288</v>
      </c>
      <c r="Q798" s="26">
        <f t="shared" si="177"/>
        <v>0</v>
      </c>
      <c r="R798" s="26">
        <f t="shared" si="177"/>
        <v>50931.049999999996</v>
      </c>
      <c r="S798" s="26">
        <f t="shared" si="177"/>
        <v>166936.5</v>
      </c>
      <c r="T798" s="36">
        <f>S798/R798*100-100</f>
        <v>227.7696022367495</v>
      </c>
      <c r="V798" s="9" t="s">
        <v>1280</v>
      </c>
      <c r="W798" s="9">
        <v>127424</v>
      </c>
    </row>
    <row r="799" spans="1:23" ht="18" customHeight="1">
      <c r="A799" s="9"/>
      <c r="B799" s="5"/>
      <c r="C799" s="2"/>
      <c r="D799" s="56"/>
      <c r="E799" s="11"/>
      <c r="F799" s="10"/>
      <c r="G799" s="10"/>
      <c r="H799" s="10"/>
      <c r="I799" s="10"/>
      <c r="J799" s="22"/>
      <c r="K799" s="23"/>
      <c r="L799" s="24"/>
      <c r="M799" s="73" t="s">
        <v>1172</v>
      </c>
      <c r="N799" s="26">
        <v>103371.43</v>
      </c>
      <c r="O799" s="26">
        <v>-204.51</v>
      </c>
      <c r="P799" s="26">
        <v>-76288</v>
      </c>
      <c r="Q799" s="26"/>
      <c r="R799" s="26">
        <f>SUM(N799:Q799)</f>
        <v>26878.92</v>
      </c>
      <c r="S799" s="26">
        <f>105472.5</f>
        <v>105472.5</v>
      </c>
      <c r="T799" s="38"/>
      <c r="V799" s="9"/>
      <c r="W799" s="9"/>
    </row>
    <row r="800" spans="1:23" ht="18" customHeight="1">
      <c r="A800" s="9"/>
      <c r="B800" s="5"/>
      <c r="C800" s="2"/>
      <c r="D800" s="56"/>
      <c r="E800" s="11"/>
      <c r="F800" s="10"/>
      <c r="G800" s="10"/>
      <c r="H800" s="10"/>
      <c r="I800" s="10"/>
      <c r="J800" s="22"/>
      <c r="K800" s="23"/>
      <c r="L800" s="24"/>
      <c r="M800" s="73" t="s">
        <v>1810</v>
      </c>
      <c r="N800" s="26">
        <v>20507</v>
      </c>
      <c r="O800" s="26"/>
      <c r="P800" s="26"/>
      <c r="Q800" s="26"/>
      <c r="R800" s="26">
        <f>SUM(N800:Q800)</f>
        <v>20507</v>
      </c>
      <c r="S800" s="26">
        <v>59064</v>
      </c>
      <c r="T800" s="38"/>
      <c r="V800" s="9"/>
      <c r="W800" s="9"/>
    </row>
    <row r="801" spans="1:23" ht="18" customHeight="1">
      <c r="A801" s="9"/>
      <c r="B801" s="5"/>
      <c r="C801" s="2"/>
      <c r="D801" s="56"/>
      <c r="E801" s="11"/>
      <c r="F801" s="10"/>
      <c r="G801" s="10"/>
      <c r="H801" s="10"/>
      <c r="I801" s="10"/>
      <c r="J801" s="22"/>
      <c r="K801" s="23"/>
      <c r="L801" s="24"/>
      <c r="M801" s="73" t="s">
        <v>1811</v>
      </c>
      <c r="N801" s="76">
        <v>3545.13</v>
      </c>
      <c r="O801" s="26"/>
      <c r="P801" s="26"/>
      <c r="Q801" s="26"/>
      <c r="R801" s="26">
        <f>SUM(N801:Q801)</f>
        <v>3545.13</v>
      </c>
      <c r="S801" s="26">
        <v>2400</v>
      </c>
      <c r="T801" s="38"/>
      <c r="V801" s="9"/>
      <c r="W801" s="9"/>
    </row>
    <row r="802" spans="1:23" ht="18" customHeight="1">
      <c r="A802" s="9"/>
      <c r="B802" s="5">
        <v>1</v>
      </c>
      <c r="C802" s="2"/>
      <c r="D802" s="5">
        <v>0</v>
      </c>
      <c r="E802" s="11">
        <v>22005</v>
      </c>
      <c r="F802" s="10"/>
      <c r="G802" s="10">
        <v>22005</v>
      </c>
      <c r="H802" s="10"/>
      <c r="I802" s="10"/>
      <c r="J802" s="22"/>
      <c r="K802" s="23"/>
      <c r="L802" s="24"/>
      <c r="M802" s="24" t="s">
        <v>54</v>
      </c>
      <c r="N802" s="26">
        <f aca="true" t="shared" si="178" ref="N802:S802">N5+N240+N241+N253+N299+N336+N381+N461+N515+N548+N571+N644+N669+N703+N720+N723+N725+N779+N786++N797+N798</f>
        <v>2809467.04</v>
      </c>
      <c r="O802" s="26">
        <f t="shared" si="178"/>
        <v>-158846.31999999998</v>
      </c>
      <c r="P802" s="26">
        <f t="shared" si="178"/>
        <v>-774373</v>
      </c>
      <c r="Q802" s="26">
        <f t="shared" si="178"/>
        <v>4147.82</v>
      </c>
      <c r="R802" s="26">
        <f t="shared" si="178"/>
        <v>1880395.5399999998</v>
      </c>
      <c r="S802" s="26">
        <f t="shared" si="178"/>
        <v>2479744.4499999993</v>
      </c>
      <c r="T802" s="36">
        <f>S802/R802*100-100</f>
        <v>31.873555177651582</v>
      </c>
      <c r="V802" s="9"/>
      <c r="W802" s="9"/>
    </row>
    <row r="803" spans="1:23" ht="18" customHeight="1">
      <c r="A803" s="9"/>
      <c r="B803" s="5">
        <v>1</v>
      </c>
      <c r="C803" s="2"/>
      <c r="D803" s="5">
        <v>0</v>
      </c>
      <c r="E803" s="11">
        <v>2200599</v>
      </c>
      <c r="F803" s="10">
        <v>220</v>
      </c>
      <c r="G803" s="10">
        <v>22005</v>
      </c>
      <c r="H803" s="10">
        <v>2200599</v>
      </c>
      <c r="I803" s="10"/>
      <c r="J803" s="22"/>
      <c r="K803" s="23"/>
      <c r="L803" s="24" t="s">
        <v>67</v>
      </c>
      <c r="M803" s="25" t="s">
        <v>1281</v>
      </c>
      <c r="N803" s="26">
        <v>35000</v>
      </c>
      <c r="O803" s="26"/>
      <c r="P803" s="26"/>
      <c r="Q803" s="26"/>
      <c r="R803" s="26">
        <f>SUM(N803:Q803)</f>
        <v>35000</v>
      </c>
      <c r="S803" s="26">
        <v>70000</v>
      </c>
      <c r="T803" s="38"/>
      <c r="V803" s="9"/>
      <c r="W803" s="9"/>
    </row>
    <row r="804" spans="1:23" ht="18" customHeight="1">
      <c r="A804" s="5"/>
      <c r="B804" s="5">
        <v>1</v>
      </c>
      <c r="C804" s="2"/>
      <c r="D804" s="5"/>
      <c r="E804" s="11">
        <v>22099</v>
      </c>
      <c r="F804" s="10">
        <v>220</v>
      </c>
      <c r="G804" s="10">
        <v>22099</v>
      </c>
      <c r="H804" s="10"/>
      <c r="I804" s="10"/>
      <c r="J804" s="22"/>
      <c r="K804" s="23"/>
      <c r="L804" s="24" t="s">
        <v>1282</v>
      </c>
      <c r="M804" s="77" t="s">
        <v>59</v>
      </c>
      <c r="N804" s="26">
        <f aca="true" t="shared" si="179" ref="N804:S804">N805+N808+N812+N815+N816+N817</f>
        <v>3233352</v>
      </c>
      <c r="O804" s="26">
        <f t="shared" si="179"/>
        <v>-794670.36</v>
      </c>
      <c r="P804" s="26">
        <f t="shared" si="179"/>
        <v>-20000</v>
      </c>
      <c r="Q804" s="26">
        <f t="shared" si="179"/>
        <v>9957.18</v>
      </c>
      <c r="R804" s="26">
        <f t="shared" si="179"/>
        <v>2428638.8200000003</v>
      </c>
      <c r="S804" s="26">
        <f t="shared" si="179"/>
        <v>2504855.42</v>
      </c>
      <c r="T804" s="88"/>
      <c r="V804" s="9"/>
      <c r="W804" s="9"/>
    </row>
    <row r="805" spans="1:23" ht="18" customHeight="1">
      <c r="A805" s="5"/>
      <c r="B805" s="5"/>
      <c r="C805" s="2"/>
      <c r="D805" s="5"/>
      <c r="E805" s="11">
        <v>2209901</v>
      </c>
      <c r="F805" s="10">
        <v>220</v>
      </c>
      <c r="G805" s="10">
        <v>22099</v>
      </c>
      <c r="H805" s="11">
        <v>2209901</v>
      </c>
      <c r="I805" s="10" t="s">
        <v>1253</v>
      </c>
      <c r="J805" s="22"/>
      <c r="K805" s="23"/>
      <c r="L805" s="24">
        <v>1</v>
      </c>
      <c r="M805" s="78" t="s">
        <v>1812</v>
      </c>
      <c r="N805" s="26">
        <f aca="true" t="shared" si="180" ref="N805:S805">SUM(N806:N807)</f>
        <v>517247</v>
      </c>
      <c r="O805" s="26">
        <f t="shared" si="180"/>
        <v>0</v>
      </c>
      <c r="P805" s="26">
        <f t="shared" si="180"/>
        <v>0</v>
      </c>
      <c r="Q805" s="26">
        <f t="shared" si="180"/>
        <v>0</v>
      </c>
      <c r="R805" s="26">
        <f t="shared" si="180"/>
        <v>517247</v>
      </c>
      <c r="S805" s="26">
        <f t="shared" si="180"/>
        <v>519609</v>
      </c>
      <c r="T805" s="89"/>
      <c r="V805" s="9"/>
      <c r="W805" s="9"/>
    </row>
    <row r="806" spans="1:23" ht="18" customHeight="1">
      <c r="A806" s="5"/>
      <c r="B806" s="5"/>
      <c r="C806" s="2"/>
      <c r="D806" s="5"/>
      <c r="E806" s="11"/>
      <c r="F806" s="10"/>
      <c r="G806" s="10"/>
      <c r="H806" s="11"/>
      <c r="I806" s="10"/>
      <c r="J806" s="22"/>
      <c r="K806" s="23"/>
      <c r="L806" s="24"/>
      <c r="M806" s="79" t="s">
        <v>1813</v>
      </c>
      <c r="N806" s="26">
        <v>321818</v>
      </c>
      <c r="O806" s="26"/>
      <c r="P806" s="26"/>
      <c r="Q806" s="26"/>
      <c r="R806" s="26">
        <v>321818</v>
      </c>
      <c r="S806" s="26">
        <v>324180</v>
      </c>
      <c r="T806" s="89"/>
      <c r="V806" s="9"/>
      <c r="W806" s="9"/>
    </row>
    <row r="807" spans="1:23" ht="18" customHeight="1">
      <c r="A807" s="5"/>
      <c r="B807" s="5"/>
      <c r="C807" s="2"/>
      <c r="D807" s="5"/>
      <c r="E807" s="11"/>
      <c r="F807" s="10"/>
      <c r="G807" s="10"/>
      <c r="H807" s="11"/>
      <c r="I807" s="10"/>
      <c r="J807" s="22"/>
      <c r="K807" s="23"/>
      <c r="L807" s="24"/>
      <c r="M807" s="79" t="s">
        <v>1814</v>
      </c>
      <c r="N807" s="26">
        <v>195429</v>
      </c>
      <c r="O807" s="26"/>
      <c r="P807" s="26"/>
      <c r="Q807" s="26"/>
      <c r="R807" s="26">
        <v>195429</v>
      </c>
      <c r="S807" s="26">
        <v>195429</v>
      </c>
      <c r="T807" s="89"/>
      <c r="V807" s="9"/>
      <c r="W807" s="9"/>
    </row>
    <row r="808" spans="1:23" ht="18" customHeight="1">
      <c r="A808" s="9"/>
      <c r="B808" s="5">
        <v>1</v>
      </c>
      <c r="C808" s="2"/>
      <c r="D808" s="5">
        <v>0</v>
      </c>
      <c r="E808" s="11">
        <v>221</v>
      </c>
      <c r="F808" s="10">
        <v>221</v>
      </c>
      <c r="G808" s="10"/>
      <c r="H808" s="10"/>
      <c r="I808" s="10"/>
      <c r="J808" s="22"/>
      <c r="K808" s="23"/>
      <c r="L808" s="24">
        <v>2</v>
      </c>
      <c r="M808" s="25" t="s">
        <v>60</v>
      </c>
      <c r="N808" s="26">
        <f aca="true" t="shared" si="181" ref="N808:S808">SUM(N809:N811)</f>
        <v>481481</v>
      </c>
      <c r="O808" s="26">
        <f t="shared" si="181"/>
        <v>0</v>
      </c>
      <c r="P808" s="26">
        <f t="shared" si="181"/>
        <v>0</v>
      </c>
      <c r="Q808" s="26">
        <f t="shared" si="181"/>
        <v>0</v>
      </c>
      <c r="R808" s="26">
        <f t="shared" si="181"/>
        <v>481481</v>
      </c>
      <c r="S808" s="26">
        <f t="shared" si="181"/>
        <v>587695</v>
      </c>
      <c r="T808" s="90"/>
      <c r="V808" s="9"/>
      <c r="W808" s="9"/>
    </row>
    <row r="809" spans="1:23" ht="18" customHeight="1">
      <c r="A809" s="9"/>
      <c r="B809" s="5">
        <v>1</v>
      </c>
      <c r="C809" s="2"/>
      <c r="D809" s="5">
        <v>0</v>
      </c>
      <c r="E809" s="11">
        <v>22102</v>
      </c>
      <c r="F809" s="10"/>
      <c r="G809" s="10">
        <v>22102</v>
      </c>
      <c r="H809" s="10"/>
      <c r="I809" s="10"/>
      <c r="J809" s="22"/>
      <c r="K809" s="23"/>
      <c r="L809" s="24"/>
      <c r="M809" s="25" t="s">
        <v>1815</v>
      </c>
      <c r="N809" s="26">
        <v>47577</v>
      </c>
      <c r="O809" s="26"/>
      <c r="P809" s="26"/>
      <c r="Q809" s="26"/>
      <c r="R809" s="26">
        <f>SUM(N809:Q809)</f>
        <v>47577</v>
      </c>
      <c r="S809" s="26">
        <v>47018</v>
      </c>
      <c r="T809" s="90"/>
      <c r="V809" s="9"/>
      <c r="W809" s="9"/>
    </row>
    <row r="810" spans="1:23" ht="18" customHeight="1">
      <c r="A810" s="9"/>
      <c r="B810" s="5">
        <v>1</v>
      </c>
      <c r="C810" s="2"/>
      <c r="D810" s="5">
        <v>0</v>
      </c>
      <c r="E810" s="11">
        <v>2210201</v>
      </c>
      <c r="F810" s="10">
        <v>221</v>
      </c>
      <c r="G810" s="10">
        <v>22102</v>
      </c>
      <c r="H810" s="10">
        <v>2210201</v>
      </c>
      <c r="I810" s="10"/>
      <c r="J810" s="22"/>
      <c r="K810" s="23"/>
      <c r="L810" s="24"/>
      <c r="M810" s="25" t="s">
        <v>1816</v>
      </c>
      <c r="N810" s="26">
        <v>48904</v>
      </c>
      <c r="O810" s="26"/>
      <c r="P810" s="26"/>
      <c r="Q810" s="26"/>
      <c r="R810" s="26">
        <f>SUM(N810:Q810)</f>
        <v>48904</v>
      </c>
      <c r="S810" s="26">
        <f>70677</f>
        <v>70677</v>
      </c>
      <c r="T810" s="90"/>
      <c r="V810" s="9"/>
      <c r="W810" s="9"/>
    </row>
    <row r="811" spans="1:23" ht="18" customHeight="1">
      <c r="A811" s="9"/>
      <c r="B811" s="5"/>
      <c r="C811" s="2"/>
      <c r="D811" s="5"/>
      <c r="E811" s="11"/>
      <c r="F811" s="10"/>
      <c r="G811" s="10"/>
      <c r="H811" s="10"/>
      <c r="I811" s="10"/>
      <c r="J811" s="22"/>
      <c r="K811" s="23"/>
      <c r="L811" s="24"/>
      <c r="M811" s="25" t="s">
        <v>1817</v>
      </c>
      <c r="N811" s="26">
        <v>385000</v>
      </c>
      <c r="O811" s="26"/>
      <c r="P811" s="26"/>
      <c r="Q811" s="26"/>
      <c r="R811" s="26">
        <f>SUM(N811:Q811)</f>
        <v>385000</v>
      </c>
      <c r="S811" s="26">
        <f>470000</f>
        <v>470000</v>
      </c>
      <c r="T811" s="90"/>
      <c r="V811" s="9"/>
      <c r="W811" s="9"/>
    </row>
    <row r="812" spans="1:23" ht="18" customHeight="1">
      <c r="A812" s="9"/>
      <c r="B812" s="5">
        <v>1</v>
      </c>
      <c r="C812" s="2"/>
      <c r="D812" s="5">
        <v>0</v>
      </c>
      <c r="E812" s="11">
        <v>2210203</v>
      </c>
      <c r="F812" s="10">
        <v>221</v>
      </c>
      <c r="G812" s="10">
        <v>22102</v>
      </c>
      <c r="H812" s="10">
        <v>2210203</v>
      </c>
      <c r="I812" s="10"/>
      <c r="J812" s="22"/>
      <c r="K812" s="23"/>
      <c r="L812" s="24">
        <v>3</v>
      </c>
      <c r="M812" s="80" t="s">
        <v>1286</v>
      </c>
      <c r="N812" s="26">
        <f aca="true" t="shared" si="182" ref="N812:S812">SUM(N813:N814)</f>
        <v>1972275</v>
      </c>
      <c r="O812" s="26">
        <f t="shared" si="182"/>
        <v>-794670.36</v>
      </c>
      <c r="P812" s="26">
        <f t="shared" si="182"/>
        <v>0</v>
      </c>
      <c r="Q812" s="26">
        <f t="shared" si="182"/>
        <v>4751.89</v>
      </c>
      <c r="R812" s="26">
        <f t="shared" si="182"/>
        <v>1182356.53</v>
      </c>
      <c r="S812" s="26">
        <f t="shared" si="182"/>
        <v>1397551.42</v>
      </c>
      <c r="T812" s="91"/>
      <c r="V812" s="9"/>
      <c r="W812" s="9"/>
    </row>
    <row r="813" spans="1:23" ht="18" customHeight="1">
      <c r="A813" s="9"/>
      <c r="B813" s="5">
        <v>1</v>
      </c>
      <c r="C813" s="2"/>
      <c r="D813" s="5">
        <v>0</v>
      </c>
      <c r="E813" s="11">
        <v>222</v>
      </c>
      <c r="F813" s="10">
        <v>222</v>
      </c>
      <c r="G813" s="10"/>
      <c r="H813" s="10"/>
      <c r="I813" s="10"/>
      <c r="J813" s="22"/>
      <c r="K813" s="23"/>
      <c r="L813" s="24"/>
      <c r="M813" s="81" t="s">
        <v>1818</v>
      </c>
      <c r="N813" s="26">
        <f>1360896+849</f>
        <v>1361745</v>
      </c>
      <c r="O813" s="26">
        <v>-652851.64</v>
      </c>
      <c r="P813" s="26"/>
      <c r="Q813" s="26">
        <f>51.89+4700</f>
        <v>4751.89</v>
      </c>
      <c r="R813" s="26">
        <f>SUM(N813:Q813)</f>
        <v>713645.25</v>
      </c>
      <c r="S813" s="26">
        <v>725155.42</v>
      </c>
      <c r="T813" s="91"/>
      <c r="V813" s="9"/>
      <c r="W813" s="9"/>
    </row>
    <row r="814" spans="1:23" ht="18" customHeight="1">
      <c r="A814" s="9"/>
      <c r="B814" s="5">
        <v>1</v>
      </c>
      <c r="C814" s="2"/>
      <c r="D814" s="5">
        <v>0</v>
      </c>
      <c r="E814" s="11">
        <v>22201</v>
      </c>
      <c r="F814" s="10"/>
      <c r="G814" s="10">
        <v>22201</v>
      </c>
      <c r="H814" s="10"/>
      <c r="I814" s="10"/>
      <c r="J814" s="22"/>
      <c r="K814" s="23"/>
      <c r="L814" s="24"/>
      <c r="M814" s="81" t="s">
        <v>1819</v>
      </c>
      <c r="N814" s="26">
        <f>344392+266138</f>
        <v>610530</v>
      </c>
      <c r="O814" s="26">
        <v>-141818.72</v>
      </c>
      <c r="P814" s="26"/>
      <c r="Q814" s="26"/>
      <c r="R814" s="26">
        <f>SUM(N814:Q814)</f>
        <v>468711.28</v>
      </c>
      <c r="S814" s="26">
        <f>341350+327246+3800</f>
        <v>672396</v>
      </c>
      <c r="T814" s="91"/>
      <c r="V814" s="9"/>
      <c r="W814" s="9"/>
    </row>
    <row r="815" spans="1:23" ht="18" customHeight="1">
      <c r="A815" s="9"/>
      <c r="B815" s="5"/>
      <c r="C815" s="2"/>
      <c r="D815" s="5"/>
      <c r="E815" s="11"/>
      <c r="F815" s="10"/>
      <c r="G815" s="10"/>
      <c r="H815" s="10"/>
      <c r="I815" s="10"/>
      <c r="J815" s="22"/>
      <c r="K815" s="23"/>
      <c r="L815" s="24"/>
      <c r="M815" s="82" t="s">
        <v>1820</v>
      </c>
      <c r="N815" s="26">
        <v>20000</v>
      </c>
      <c r="O815" s="26"/>
      <c r="P815" s="26">
        <v>-20000</v>
      </c>
      <c r="Q815" s="26"/>
      <c r="R815" s="26">
        <f>SUM(N815:Q815)</f>
        <v>0</v>
      </c>
      <c r="S815" s="26"/>
      <c r="T815" s="91"/>
      <c r="V815" s="9"/>
      <c r="W815" s="9"/>
    </row>
    <row r="816" spans="1:23" ht="18" customHeight="1">
      <c r="A816" s="9"/>
      <c r="B816" s="5">
        <v>1</v>
      </c>
      <c r="C816" s="2"/>
      <c r="D816" s="5">
        <v>0</v>
      </c>
      <c r="E816" s="11">
        <v>2220101</v>
      </c>
      <c r="F816" s="10">
        <v>222</v>
      </c>
      <c r="G816" s="10">
        <v>22201</v>
      </c>
      <c r="H816" s="10">
        <v>2220101</v>
      </c>
      <c r="I816" s="10"/>
      <c r="J816" s="22"/>
      <c r="K816" s="23"/>
      <c r="L816" s="24">
        <v>4</v>
      </c>
      <c r="M816" s="25" t="s">
        <v>63</v>
      </c>
      <c r="N816" s="26">
        <v>32000</v>
      </c>
      <c r="O816" s="26"/>
      <c r="P816" s="26"/>
      <c r="Q816" s="26"/>
      <c r="R816" s="26">
        <f>SUM(N816:Q816)</f>
        <v>32000</v>
      </c>
      <c r="S816" s="26"/>
      <c r="T816" s="90"/>
      <c r="V816" s="9"/>
      <c r="W816" s="9"/>
    </row>
    <row r="817" spans="1:23" ht="18" customHeight="1">
      <c r="A817" s="9"/>
      <c r="B817" s="5">
        <v>1</v>
      </c>
      <c r="C817" s="2"/>
      <c r="D817" s="5">
        <v>0</v>
      </c>
      <c r="E817" s="11">
        <v>2220102</v>
      </c>
      <c r="F817" s="10">
        <v>222</v>
      </c>
      <c r="G817" s="10">
        <v>22201</v>
      </c>
      <c r="H817" s="10">
        <v>2220102</v>
      </c>
      <c r="I817" s="10"/>
      <c r="J817" s="22"/>
      <c r="K817" s="23"/>
      <c r="L817" s="24">
        <v>5</v>
      </c>
      <c r="M817" s="25" t="s">
        <v>64</v>
      </c>
      <c r="N817" s="26">
        <f aca="true" t="shared" si="183" ref="N817:S817">N818+N819</f>
        <v>210349</v>
      </c>
      <c r="O817" s="26">
        <f t="shared" si="183"/>
        <v>0</v>
      </c>
      <c r="P817" s="26">
        <f t="shared" si="183"/>
        <v>0</v>
      </c>
      <c r="Q817" s="26">
        <f t="shared" si="183"/>
        <v>5205.29</v>
      </c>
      <c r="R817" s="26">
        <f t="shared" si="183"/>
        <v>215554.29</v>
      </c>
      <c r="S817" s="26">
        <f t="shared" si="183"/>
        <v>0</v>
      </c>
      <c r="T817" s="90"/>
      <c r="V817" s="9"/>
      <c r="W817" s="9"/>
    </row>
    <row r="818" spans="1:23" ht="18" customHeight="1">
      <c r="A818" s="9"/>
      <c r="B818" s="5">
        <v>1</v>
      </c>
      <c r="C818" s="2"/>
      <c r="D818" s="5">
        <v>0</v>
      </c>
      <c r="E818" s="11">
        <v>2220112</v>
      </c>
      <c r="F818" s="10">
        <v>222</v>
      </c>
      <c r="G818" s="10">
        <v>22201</v>
      </c>
      <c r="H818" s="10">
        <v>2220112</v>
      </c>
      <c r="I818" s="10"/>
      <c r="J818" s="22"/>
      <c r="K818" s="23"/>
      <c r="L818" s="24"/>
      <c r="M818" s="25" t="s">
        <v>65</v>
      </c>
      <c r="N818" s="26">
        <v>210349</v>
      </c>
      <c r="O818" s="26"/>
      <c r="P818" s="26"/>
      <c r="Q818" s="26">
        <v>5205.29</v>
      </c>
      <c r="R818" s="26">
        <f>SUM(N818:Q818)</f>
        <v>215554.29</v>
      </c>
      <c r="S818" s="26"/>
      <c r="T818" s="90"/>
      <c r="V818" s="9"/>
      <c r="W818" s="9"/>
    </row>
    <row r="819" spans="1:23" ht="18" customHeight="1">
      <c r="A819" s="9"/>
      <c r="B819" s="5">
        <v>1</v>
      </c>
      <c r="C819" s="2"/>
      <c r="D819" s="5">
        <v>0</v>
      </c>
      <c r="E819" s="11">
        <v>2220115</v>
      </c>
      <c r="F819" s="10">
        <v>222</v>
      </c>
      <c r="G819" s="10">
        <v>22201</v>
      </c>
      <c r="H819" s="10">
        <v>2220115</v>
      </c>
      <c r="I819" s="10"/>
      <c r="J819" s="22"/>
      <c r="K819" s="23"/>
      <c r="L819" s="24"/>
      <c r="M819" s="25" t="s">
        <v>66</v>
      </c>
      <c r="N819" s="26"/>
      <c r="O819" s="26"/>
      <c r="P819" s="26"/>
      <c r="Q819" s="26"/>
      <c r="R819" s="26">
        <f>SUM(N819:Q819)</f>
        <v>0</v>
      </c>
      <c r="S819" s="26"/>
      <c r="T819" s="90"/>
      <c r="V819" s="9"/>
      <c r="W819" s="9"/>
    </row>
    <row r="820" spans="1:23" ht="18" customHeight="1">
      <c r="A820" s="9"/>
      <c r="B820" s="5">
        <v>1</v>
      </c>
      <c r="C820" s="2"/>
      <c r="D820" s="5">
        <v>0</v>
      </c>
      <c r="E820" s="11">
        <v>2220150</v>
      </c>
      <c r="F820" s="10">
        <v>222</v>
      </c>
      <c r="G820" s="10">
        <v>22201</v>
      </c>
      <c r="H820" s="10">
        <v>2220150</v>
      </c>
      <c r="I820" s="10"/>
      <c r="J820" s="22"/>
      <c r="K820" s="23"/>
      <c r="L820" s="24" t="s">
        <v>1290</v>
      </c>
      <c r="M820" s="25" t="s">
        <v>1291</v>
      </c>
      <c r="N820" s="26"/>
      <c r="O820" s="26">
        <v>953516.68</v>
      </c>
      <c r="P820" s="26"/>
      <c r="Q820" s="26"/>
      <c r="R820" s="26">
        <f>SUM(N820:Q820)</f>
        <v>953516.68</v>
      </c>
      <c r="S820" s="26">
        <v>800000</v>
      </c>
      <c r="T820" s="90"/>
      <c r="V820" s="9"/>
      <c r="W820" s="9"/>
    </row>
    <row r="821" spans="1:23" ht="18" customHeight="1">
      <c r="A821" s="9"/>
      <c r="B821" s="5">
        <v>1</v>
      </c>
      <c r="C821" s="2"/>
      <c r="D821" s="5">
        <v>0</v>
      </c>
      <c r="E821" s="11">
        <v>2220199</v>
      </c>
      <c r="F821" s="10">
        <v>222</v>
      </c>
      <c r="G821" s="10">
        <v>22201</v>
      </c>
      <c r="H821" s="10">
        <v>2220199</v>
      </c>
      <c r="I821" s="10"/>
      <c r="J821" s="22"/>
      <c r="K821" s="23"/>
      <c r="L821" s="24"/>
      <c r="M821" s="83" t="s">
        <v>69</v>
      </c>
      <c r="N821" s="26">
        <f aca="true" t="shared" si="184" ref="N821:S821">N802+N803+N804+N820</f>
        <v>6077819.04</v>
      </c>
      <c r="O821" s="26">
        <f t="shared" si="184"/>
        <v>0</v>
      </c>
      <c r="P821" s="26">
        <f t="shared" si="184"/>
        <v>-794373</v>
      </c>
      <c r="Q821" s="26">
        <f t="shared" si="184"/>
        <v>14105</v>
      </c>
      <c r="R821" s="26">
        <f t="shared" si="184"/>
        <v>5297551.04</v>
      </c>
      <c r="S821" s="26">
        <f t="shared" si="184"/>
        <v>5854599.869999999</v>
      </c>
      <c r="T821" s="36">
        <f>S821/R821*100-100</f>
        <v>10.515214026139887</v>
      </c>
      <c r="V821" s="9"/>
      <c r="W821" s="9"/>
    </row>
    <row r="822" spans="1:23" ht="18" customHeight="1">
      <c r="A822" s="9"/>
      <c r="B822" s="5"/>
      <c r="C822" s="2"/>
      <c r="D822" s="5"/>
      <c r="E822" s="11"/>
      <c r="F822" s="10"/>
      <c r="G822" s="10"/>
      <c r="H822" s="10"/>
      <c r="I822" s="10"/>
      <c r="J822" s="22"/>
      <c r="K822" s="23"/>
      <c r="L822" s="605" t="s">
        <v>1821</v>
      </c>
      <c r="M822" s="605"/>
      <c r="N822" s="606"/>
      <c r="O822" s="606"/>
      <c r="P822" s="606"/>
      <c r="Q822" s="606"/>
      <c r="R822" s="606"/>
      <c r="S822" s="606"/>
      <c r="T822" s="606"/>
      <c r="V822" s="9"/>
      <c r="W822" s="9"/>
    </row>
    <row r="823" spans="1:23" ht="18" customHeight="1">
      <c r="A823" s="9"/>
      <c r="B823" s="5"/>
      <c r="C823" s="2"/>
      <c r="D823" s="5"/>
      <c r="E823" s="11"/>
      <c r="F823" s="10"/>
      <c r="G823" s="10"/>
      <c r="H823" s="10"/>
      <c r="I823" s="10"/>
      <c r="J823" s="22"/>
      <c r="K823" s="23"/>
      <c r="L823" s="602"/>
      <c r="M823" s="602"/>
      <c r="N823" s="607"/>
      <c r="O823" s="607"/>
      <c r="P823" s="607"/>
      <c r="Q823" s="607"/>
      <c r="R823" s="607"/>
      <c r="S823" s="607"/>
      <c r="T823" s="608"/>
      <c r="V823" s="9"/>
      <c r="W823" s="9"/>
    </row>
    <row r="824" spans="1:23" ht="18" customHeight="1">
      <c r="A824" s="9"/>
      <c r="B824" s="5">
        <v>1</v>
      </c>
      <c r="C824" s="2"/>
      <c r="D824" s="5">
        <v>0</v>
      </c>
      <c r="E824" s="11">
        <v>22202</v>
      </c>
      <c r="F824" s="10"/>
      <c r="G824" s="10">
        <v>22202</v>
      </c>
      <c r="H824" s="10"/>
      <c r="I824" s="10"/>
      <c r="J824" s="22"/>
      <c r="K824" s="23"/>
      <c r="L824" s="602"/>
      <c r="M824" s="602"/>
      <c r="N824" s="602"/>
      <c r="O824" s="602"/>
      <c r="P824" s="602"/>
      <c r="Q824" s="602"/>
      <c r="R824" s="602"/>
      <c r="S824" s="602"/>
      <c r="T824" s="603"/>
      <c r="V824" s="9"/>
      <c r="W824" s="9"/>
    </row>
    <row r="825" spans="1:22" ht="18" customHeight="1" hidden="1">
      <c r="A825" s="9"/>
      <c r="B825" s="5">
        <v>1</v>
      </c>
      <c r="C825" s="2"/>
      <c r="D825" s="5">
        <v>0</v>
      </c>
      <c r="E825" s="11">
        <v>2220299</v>
      </c>
      <c r="F825" s="10">
        <v>222</v>
      </c>
      <c r="G825" s="10">
        <v>22202</v>
      </c>
      <c r="H825" s="10">
        <v>2220299</v>
      </c>
      <c r="I825" s="10"/>
      <c r="J825" s="22"/>
      <c r="K825" s="23"/>
      <c r="L825" s="24"/>
      <c r="M825" s="24" t="s">
        <v>1292</v>
      </c>
      <c r="N825" s="24">
        <f>SUM(N826:N839)</f>
        <v>774373</v>
      </c>
      <c r="O825" s="85" t="s">
        <v>1293</v>
      </c>
      <c r="P825" s="24" t="s">
        <v>1294</v>
      </c>
      <c r="Q825" s="92"/>
      <c r="R825" s="92"/>
      <c r="S825" s="92"/>
      <c r="U825" s="9"/>
      <c r="V825" s="9"/>
    </row>
    <row r="826" spans="1:22" ht="18" customHeight="1" hidden="1">
      <c r="A826" s="5"/>
      <c r="B826" s="5">
        <v>1</v>
      </c>
      <c r="C826" s="2"/>
      <c r="D826" s="5"/>
      <c r="E826" s="11">
        <v>22203</v>
      </c>
      <c r="F826" s="10">
        <v>222</v>
      </c>
      <c r="G826" s="10">
        <v>22203</v>
      </c>
      <c r="H826" s="10"/>
      <c r="I826" s="10"/>
      <c r="J826" s="22"/>
      <c r="K826" s="86"/>
      <c r="L826" s="551" t="s">
        <v>1295</v>
      </c>
      <c r="M826" s="71" t="s">
        <v>1296</v>
      </c>
      <c r="N826" s="71">
        <v>20000</v>
      </c>
      <c r="O826" s="87">
        <v>20503</v>
      </c>
      <c r="P826" s="71">
        <v>2050305</v>
      </c>
      <c r="Q826" s="92"/>
      <c r="R826" s="92"/>
      <c r="S826" s="92"/>
      <c r="U826" s="9"/>
      <c r="V826" s="9"/>
    </row>
    <row r="827" spans="1:22" ht="18" customHeight="1" hidden="1">
      <c r="A827" s="5"/>
      <c r="B827" s="5">
        <v>1</v>
      </c>
      <c r="C827" s="2"/>
      <c r="D827" s="5"/>
      <c r="E827" s="11">
        <v>2220304</v>
      </c>
      <c r="F827" s="10">
        <v>222</v>
      </c>
      <c r="G827" s="10">
        <v>22203</v>
      </c>
      <c r="H827" s="10">
        <v>2220304</v>
      </c>
      <c r="I827" s="10"/>
      <c r="J827" s="22"/>
      <c r="K827" s="86"/>
      <c r="L827" s="551"/>
      <c r="M827" s="71" t="s">
        <v>1297</v>
      </c>
      <c r="N827" s="71">
        <v>160000</v>
      </c>
      <c r="O827" s="87">
        <v>21203</v>
      </c>
      <c r="P827" s="71">
        <v>2120399</v>
      </c>
      <c r="Q827" s="92"/>
      <c r="R827" s="92"/>
      <c r="S827" s="92"/>
      <c r="U827" s="9"/>
      <c r="V827" s="9"/>
    </row>
    <row r="828" spans="1:22" ht="18" customHeight="1" hidden="1">
      <c r="A828" s="5"/>
      <c r="B828" s="5">
        <v>1</v>
      </c>
      <c r="C828" s="50"/>
      <c r="D828" s="51"/>
      <c r="E828" s="52">
        <v>2220403</v>
      </c>
      <c r="F828" s="53">
        <v>222</v>
      </c>
      <c r="G828" s="53">
        <v>22204</v>
      </c>
      <c r="H828" s="52">
        <v>2220403</v>
      </c>
      <c r="I828" s="10"/>
      <c r="J828" s="62"/>
      <c r="K828" s="62"/>
      <c r="L828" s="551"/>
      <c r="M828" s="71" t="s">
        <v>1298</v>
      </c>
      <c r="N828" s="71">
        <v>40000</v>
      </c>
      <c r="O828" s="87">
        <v>21401</v>
      </c>
      <c r="P828" s="71">
        <v>2140199</v>
      </c>
      <c r="Q828" s="92"/>
      <c r="R828" s="92"/>
      <c r="S828" s="92"/>
      <c r="U828" s="9"/>
      <c r="V828" s="9"/>
    </row>
    <row r="829" spans="1:22" ht="18" customHeight="1" hidden="1">
      <c r="A829" s="9"/>
      <c r="B829" s="5">
        <v>1</v>
      </c>
      <c r="C829" s="2"/>
      <c r="D829" s="5">
        <v>0</v>
      </c>
      <c r="E829" s="11">
        <v>22205</v>
      </c>
      <c r="F829" s="10"/>
      <c r="G829" s="10">
        <v>22205</v>
      </c>
      <c r="H829" s="10"/>
      <c r="I829" s="10"/>
      <c r="J829" s="22"/>
      <c r="K829" s="23"/>
      <c r="L829" s="552" t="s">
        <v>1299</v>
      </c>
      <c r="M829" s="71" t="s">
        <v>1300</v>
      </c>
      <c r="N829" s="71">
        <v>84000</v>
      </c>
      <c r="O829" s="87">
        <v>21505</v>
      </c>
      <c r="P829" s="71">
        <v>2150510</v>
      </c>
      <c r="Q829" s="92"/>
      <c r="R829" s="92"/>
      <c r="S829" s="92"/>
      <c r="U829" s="9"/>
      <c r="V829" s="9"/>
    </row>
    <row r="830" spans="1:22" ht="18" customHeight="1" hidden="1">
      <c r="A830" s="9"/>
      <c r="B830" s="5">
        <v>1</v>
      </c>
      <c r="C830" s="2"/>
      <c r="D830" s="5">
        <v>0</v>
      </c>
      <c r="E830" s="11">
        <v>2220501</v>
      </c>
      <c r="F830" s="10">
        <v>222</v>
      </c>
      <c r="G830" s="10">
        <v>22205</v>
      </c>
      <c r="H830" s="10">
        <v>2220501</v>
      </c>
      <c r="I830" s="10"/>
      <c r="J830" s="22"/>
      <c r="K830" s="23"/>
      <c r="L830" s="552"/>
      <c r="M830" s="71" t="s">
        <v>1301</v>
      </c>
      <c r="N830" s="71">
        <v>26000</v>
      </c>
      <c r="O830" s="87">
        <v>21502</v>
      </c>
      <c r="P830" s="71">
        <v>2150299</v>
      </c>
      <c r="Q830" s="92"/>
      <c r="R830" s="92"/>
      <c r="S830" s="92"/>
      <c r="U830" s="9"/>
      <c r="V830" s="9"/>
    </row>
    <row r="831" spans="1:22" ht="18" customHeight="1" hidden="1">
      <c r="A831" s="5"/>
      <c r="B831" s="5">
        <v>1</v>
      </c>
      <c r="C831" s="2"/>
      <c r="D831" s="5">
        <v>0</v>
      </c>
      <c r="E831" s="11">
        <v>2220504</v>
      </c>
      <c r="F831" s="10">
        <v>222</v>
      </c>
      <c r="G831" s="10">
        <v>22205</v>
      </c>
      <c r="H831" s="49">
        <v>2220504</v>
      </c>
      <c r="I831" s="49"/>
      <c r="J831" s="22"/>
      <c r="K831" s="23"/>
      <c r="L831" s="552"/>
      <c r="M831" s="71" t="s">
        <v>1302</v>
      </c>
      <c r="N831" s="71">
        <v>45000</v>
      </c>
      <c r="O831" s="87">
        <v>21602</v>
      </c>
      <c r="P831" s="71">
        <v>2160299</v>
      </c>
      <c r="Q831" s="92"/>
      <c r="R831" s="92"/>
      <c r="S831" s="92"/>
      <c r="U831" s="9"/>
      <c r="V831" s="9"/>
    </row>
    <row r="832" spans="1:22" ht="18" customHeight="1" hidden="1">
      <c r="A832" s="9"/>
      <c r="B832" s="5">
        <v>1</v>
      </c>
      <c r="C832" s="2"/>
      <c r="D832" s="5">
        <v>0</v>
      </c>
      <c r="E832" s="11">
        <v>229</v>
      </c>
      <c r="F832" s="10">
        <v>229</v>
      </c>
      <c r="G832" s="10"/>
      <c r="H832" s="10"/>
      <c r="I832" s="10"/>
      <c r="J832" s="22"/>
      <c r="K832" s="23"/>
      <c r="L832" s="552"/>
      <c r="M832" s="71" t="s">
        <v>1303</v>
      </c>
      <c r="N832" s="71">
        <v>27585</v>
      </c>
      <c r="O832" s="87">
        <v>21605</v>
      </c>
      <c r="P832" s="71">
        <v>2160599</v>
      </c>
      <c r="Q832" s="92"/>
      <c r="R832" s="92"/>
      <c r="S832" s="92"/>
      <c r="U832" s="9"/>
      <c r="V832" s="9"/>
    </row>
    <row r="833" spans="1:22" ht="18" customHeight="1" hidden="1">
      <c r="A833" s="9"/>
      <c r="B833" s="5">
        <v>1</v>
      </c>
      <c r="C833" s="2"/>
      <c r="D833" s="5">
        <v>0</v>
      </c>
      <c r="E833" s="11">
        <v>227</v>
      </c>
      <c r="F833" s="10">
        <v>227</v>
      </c>
      <c r="G833" s="10"/>
      <c r="H833" s="10"/>
      <c r="I833" s="10"/>
      <c r="J833" s="22"/>
      <c r="K833" s="23"/>
      <c r="L833" s="552"/>
      <c r="M833" s="553" t="s">
        <v>1304</v>
      </c>
      <c r="N833" s="93">
        <v>30000</v>
      </c>
      <c r="O833" s="94">
        <v>229</v>
      </c>
      <c r="P833" s="93">
        <v>2019999</v>
      </c>
      <c r="Q833" s="92"/>
      <c r="R833" s="92"/>
      <c r="S833" s="92"/>
      <c r="U833" s="9"/>
      <c r="V833" s="9"/>
    </row>
    <row r="834" spans="1:22" ht="18" customHeight="1" hidden="1">
      <c r="A834" s="9"/>
      <c r="B834" s="5"/>
      <c r="C834" s="2"/>
      <c r="D834" s="5"/>
      <c r="E834" s="11"/>
      <c r="F834" s="10"/>
      <c r="G834" s="10"/>
      <c r="H834" s="10"/>
      <c r="I834" s="10"/>
      <c r="J834" s="22"/>
      <c r="K834" s="23"/>
      <c r="L834" s="552"/>
      <c r="M834" s="553"/>
      <c r="N834" s="93">
        <v>20000</v>
      </c>
      <c r="O834" s="94">
        <v>229</v>
      </c>
      <c r="P834" s="93">
        <v>2059999</v>
      </c>
      <c r="Q834" s="92"/>
      <c r="R834" s="92"/>
      <c r="S834" s="92"/>
      <c r="U834" s="9"/>
      <c r="V834" s="9"/>
    </row>
    <row r="835" spans="1:22" ht="18" customHeight="1" hidden="1">
      <c r="A835" s="9"/>
      <c r="B835" s="5"/>
      <c r="C835" s="2"/>
      <c r="D835" s="5"/>
      <c r="E835" s="11"/>
      <c r="F835" s="10"/>
      <c r="G835" s="10"/>
      <c r="H835" s="10"/>
      <c r="I835" s="10"/>
      <c r="J835" s="22"/>
      <c r="K835" s="23"/>
      <c r="L835" s="552"/>
      <c r="M835" s="553"/>
      <c r="N835" s="93">
        <v>8000</v>
      </c>
      <c r="O835" s="94">
        <v>229</v>
      </c>
      <c r="P835" s="93">
        <v>2079999</v>
      </c>
      <c r="Q835" s="92"/>
      <c r="R835" s="92"/>
      <c r="S835" s="92"/>
      <c r="U835" s="9"/>
      <c r="V835" s="9"/>
    </row>
    <row r="836" spans="1:22" ht="18" customHeight="1" hidden="1">
      <c r="A836" s="5"/>
      <c r="B836" s="9"/>
      <c r="C836" s="9"/>
      <c r="D836" s="9" t="s">
        <v>1278</v>
      </c>
      <c r="E836" s="2"/>
      <c r="F836" s="10"/>
      <c r="G836" s="10"/>
      <c r="H836" s="10"/>
      <c r="I836" s="10"/>
      <c r="J836" s="22"/>
      <c r="K836" s="23"/>
      <c r="L836" s="552"/>
      <c r="M836" s="553"/>
      <c r="N836" s="93">
        <v>30000</v>
      </c>
      <c r="O836" s="94">
        <v>229</v>
      </c>
      <c r="P836" s="93">
        <v>2109901</v>
      </c>
      <c r="Q836" s="92"/>
      <c r="R836" s="92"/>
      <c r="S836" s="92"/>
      <c r="U836" s="9"/>
      <c r="V836" s="9"/>
    </row>
    <row r="837" spans="1:22" ht="18" customHeight="1" hidden="1">
      <c r="A837" s="5"/>
      <c r="B837" s="9"/>
      <c r="C837" s="9"/>
      <c r="D837" s="9" t="s">
        <v>1278</v>
      </c>
      <c r="E837" s="2"/>
      <c r="F837" s="10"/>
      <c r="G837" s="10"/>
      <c r="H837" s="10"/>
      <c r="I837" s="10"/>
      <c r="J837" s="22"/>
      <c r="K837" s="23"/>
      <c r="L837" s="552"/>
      <c r="M837" s="553"/>
      <c r="N837" s="71">
        <v>76288</v>
      </c>
      <c r="O837" s="87">
        <v>229</v>
      </c>
      <c r="P837" s="71">
        <v>22999</v>
      </c>
      <c r="Q837" s="92"/>
      <c r="R837" s="92"/>
      <c r="S837" s="92"/>
      <c r="U837" s="9"/>
      <c r="V837" s="9"/>
    </row>
    <row r="838" spans="1:22" ht="18" customHeight="1" hidden="1">
      <c r="A838" s="5"/>
      <c r="B838" s="9"/>
      <c r="C838" s="9"/>
      <c r="D838" s="9" t="s">
        <v>1278</v>
      </c>
      <c r="E838" s="2"/>
      <c r="F838" s="10"/>
      <c r="G838" s="10"/>
      <c r="H838" s="10"/>
      <c r="I838" s="10"/>
      <c r="J838" s="22"/>
      <c r="K838" s="23"/>
      <c r="L838" s="552"/>
      <c r="M838" s="71" t="s">
        <v>1305</v>
      </c>
      <c r="N838" s="93">
        <v>172000</v>
      </c>
      <c r="O838" s="94">
        <v>21401</v>
      </c>
      <c r="P838" s="93">
        <v>2129999</v>
      </c>
      <c r="Q838" s="92"/>
      <c r="R838" s="92"/>
      <c r="S838" s="92"/>
      <c r="U838" s="9"/>
      <c r="V838" s="9"/>
    </row>
    <row r="839" spans="1:22" ht="18" customHeight="1" hidden="1">
      <c r="A839" s="5"/>
      <c r="B839" s="9"/>
      <c r="C839" s="9"/>
      <c r="D839" s="9"/>
      <c r="E839" s="2"/>
      <c r="F839" s="10"/>
      <c r="G839" s="10"/>
      <c r="H839" s="10"/>
      <c r="I839" s="10"/>
      <c r="J839" s="22"/>
      <c r="K839" s="23"/>
      <c r="L839" s="552"/>
      <c r="M839" s="71" t="s">
        <v>1306</v>
      </c>
      <c r="N839" s="71">
        <v>35500</v>
      </c>
      <c r="O839" s="87">
        <v>21699</v>
      </c>
      <c r="P839" s="71">
        <v>2169999</v>
      </c>
      <c r="Q839" s="92"/>
      <c r="R839" s="92"/>
      <c r="S839" s="92"/>
      <c r="U839" s="9"/>
      <c r="V839" s="9"/>
    </row>
    <row r="840" spans="1:23" ht="14.25" hidden="1">
      <c r="A840" s="5"/>
      <c r="B840" s="9"/>
      <c r="C840" s="9"/>
      <c r="D840" s="9"/>
      <c r="E840" s="2"/>
      <c r="F840" s="10"/>
      <c r="G840" s="10"/>
      <c r="H840" s="10"/>
      <c r="I840" s="10"/>
      <c r="J840" s="22"/>
      <c r="K840" s="23"/>
      <c r="L840" s="72"/>
      <c r="M840" s="92"/>
      <c r="N840" s="92"/>
      <c r="O840" s="92"/>
      <c r="P840" s="92"/>
      <c r="Q840" s="92"/>
      <c r="R840" s="92"/>
      <c r="S840" s="92"/>
      <c r="T840" s="95"/>
      <c r="V840" s="9"/>
      <c r="W840" s="9"/>
    </row>
  </sheetData>
  <sheetProtection/>
  <mergeCells count="10">
    <mergeCell ref="L824:T824"/>
    <mergeCell ref="L826:L828"/>
    <mergeCell ref="L829:L839"/>
    <mergeCell ref="M833:M837"/>
    <mergeCell ref="A2:E2"/>
    <mergeCell ref="L2:T2"/>
    <mergeCell ref="A3:B3"/>
    <mergeCell ref="L3:M3"/>
    <mergeCell ref="L822:T822"/>
    <mergeCell ref="L823:T823"/>
  </mergeCells>
  <printOptions/>
  <pageMargins left="0.75" right="0.75" top="0.7900000000000001" bottom="0.7900000000000001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3">
      <selection activeCell="R9" sqref="R9"/>
    </sheetView>
  </sheetViews>
  <sheetFormatPr defaultColWidth="9.00390625" defaultRowHeight="14.25"/>
  <cols>
    <col min="1" max="1" width="26.625" style="98" customWidth="1"/>
    <col min="2" max="2" width="11.25390625" style="98" customWidth="1"/>
    <col min="3" max="3" width="12.375" style="98" customWidth="1"/>
    <col min="4" max="4" width="11.375" style="180" customWidth="1"/>
    <col min="5" max="5" width="10.25390625" style="98" customWidth="1"/>
    <col min="6" max="6" width="10.625" style="98" customWidth="1"/>
    <col min="7" max="11" width="8.75390625" style="98" hidden="1" customWidth="1"/>
    <col min="12" max="12" width="10.375" style="363" hidden="1" customWidth="1"/>
    <col min="13" max="16" width="8.75390625" style="98" hidden="1" customWidth="1"/>
    <col min="17" max="17" width="9.00390625" style="98" bestFit="1" customWidth="1"/>
    <col min="18" max="16384" width="9.00390625" style="98" customWidth="1"/>
  </cols>
  <sheetData>
    <row r="1" ht="24.75" customHeight="1">
      <c r="A1" s="419" t="s">
        <v>1823</v>
      </c>
    </row>
    <row r="2" spans="1:6" ht="17.25" customHeight="1">
      <c r="A2" s="101" t="s">
        <v>1307</v>
      </c>
      <c r="B2" s="99"/>
      <c r="C2" s="99"/>
      <c r="D2" s="102"/>
      <c r="E2" s="99"/>
      <c r="F2" s="99"/>
    </row>
    <row r="3" spans="1:6" ht="24.75" customHeight="1">
      <c r="A3" s="554" t="s">
        <v>1308</v>
      </c>
      <c r="B3" s="555"/>
      <c r="C3" s="555"/>
      <c r="D3" s="555"/>
      <c r="E3" s="555"/>
      <c r="F3" s="555"/>
    </row>
    <row r="4" spans="1:12" s="211" customFormat="1" ht="15" customHeight="1">
      <c r="A4" s="364"/>
      <c r="B4" s="364"/>
      <c r="C4" s="365"/>
      <c r="D4" s="556" t="s">
        <v>1822</v>
      </c>
      <c r="E4" s="556"/>
      <c r="F4" s="556"/>
      <c r="H4" s="208" t="s">
        <v>1309</v>
      </c>
      <c r="I4" s="208"/>
      <c r="J4" s="208"/>
      <c r="K4" s="208" t="s">
        <v>1310</v>
      </c>
      <c r="L4" s="378"/>
    </row>
    <row r="5" spans="1:12" s="208" customFormat="1" ht="33" customHeight="1">
      <c r="A5" s="210" t="s">
        <v>1311</v>
      </c>
      <c r="B5" s="210" t="s">
        <v>1312</v>
      </c>
      <c r="C5" s="210" t="s">
        <v>1313</v>
      </c>
      <c r="D5" s="366" t="s">
        <v>1889</v>
      </c>
      <c r="E5" s="515" t="s">
        <v>1874</v>
      </c>
      <c r="F5" s="515" t="s">
        <v>1873</v>
      </c>
      <c r="H5" s="208" t="s">
        <v>1314</v>
      </c>
      <c r="I5" s="208" t="s">
        <v>1315</v>
      </c>
      <c r="K5" s="208" t="s">
        <v>1314</v>
      </c>
      <c r="L5" s="378" t="s">
        <v>1315</v>
      </c>
    </row>
    <row r="6" spans="1:12" s="208" customFormat="1" ht="21.75" customHeight="1">
      <c r="A6" s="367" t="s">
        <v>1316</v>
      </c>
      <c r="B6" s="368">
        <f>B7+B14</f>
        <v>2005280</v>
      </c>
      <c r="C6" s="368">
        <f>C7+C14</f>
        <v>2212300</v>
      </c>
      <c r="D6" s="369">
        <f>D7+D14</f>
        <v>2252655</v>
      </c>
      <c r="E6" s="370">
        <f>D6/C6*100</f>
        <v>101.82411969443565</v>
      </c>
      <c r="F6" s="370">
        <f aca="true" t="shared" si="0" ref="F6:F27">D6/B6*100-100</f>
        <v>12.336182478257413</v>
      </c>
      <c r="H6" s="211">
        <f>H7+H14</f>
        <v>1310900</v>
      </c>
      <c r="I6" s="211">
        <f>I7+I14</f>
        <v>901400</v>
      </c>
      <c r="J6" s="211"/>
      <c r="K6" s="211">
        <f>K7+K14</f>
        <v>1350928</v>
      </c>
      <c r="L6" s="379">
        <f>L7+L14</f>
        <v>901727</v>
      </c>
    </row>
    <row r="7" spans="1:12" s="208" customFormat="1" ht="21.75" customHeight="1">
      <c r="A7" s="214" t="s">
        <v>1317</v>
      </c>
      <c r="B7" s="371">
        <f>SUM(B8:B13)</f>
        <v>1717592</v>
      </c>
      <c r="C7" s="371">
        <f>SUM(C8:C13)</f>
        <v>1911500</v>
      </c>
      <c r="D7" s="372">
        <f>SUM(D8:D13)</f>
        <v>1903022</v>
      </c>
      <c r="E7" s="373">
        <f aca="true" t="shared" si="1" ref="E7:E27">D7/C7*100</f>
        <v>99.55647397331938</v>
      </c>
      <c r="F7" s="373">
        <f t="shared" si="0"/>
        <v>10.795928253042632</v>
      </c>
      <c r="H7" s="208">
        <f>SUM(H8:H13)</f>
        <v>1122100</v>
      </c>
      <c r="I7" s="208">
        <f>SUM(I8:I13)</f>
        <v>789400</v>
      </c>
      <c r="K7" s="208">
        <f>SUM(K8:K13)</f>
        <v>1129856</v>
      </c>
      <c r="L7" s="378">
        <f>SUM(L8:L13)</f>
        <v>773166</v>
      </c>
    </row>
    <row r="8" spans="1:12" s="208" customFormat="1" ht="21.75" customHeight="1">
      <c r="A8" s="214" t="s">
        <v>1318</v>
      </c>
      <c r="B8" s="374">
        <v>811622</v>
      </c>
      <c r="C8" s="214">
        <f aca="true" t="shared" si="2" ref="C8:C13">H8+I8</f>
        <v>922830</v>
      </c>
      <c r="D8" s="214">
        <f>K8+L8</f>
        <v>889820</v>
      </c>
      <c r="E8" s="373">
        <f t="shared" si="1"/>
        <v>96.42295980841541</v>
      </c>
      <c r="F8" s="373">
        <f t="shared" si="0"/>
        <v>9.63478072304595</v>
      </c>
      <c r="H8" s="208">
        <v>559030</v>
      </c>
      <c r="I8" s="208">
        <v>363800</v>
      </c>
      <c r="K8" s="378">
        <v>541633</v>
      </c>
      <c r="L8" s="378">
        <v>348187</v>
      </c>
    </row>
    <row r="9" spans="1:12" s="208" customFormat="1" ht="21.75" customHeight="1">
      <c r="A9" s="214" t="s">
        <v>1319</v>
      </c>
      <c r="B9" s="374">
        <v>228481</v>
      </c>
      <c r="C9" s="214">
        <f t="shared" si="2"/>
        <v>224800</v>
      </c>
      <c r="D9" s="214">
        <f>K9+L9</f>
        <v>235551</v>
      </c>
      <c r="E9" s="373">
        <f t="shared" si="1"/>
        <v>104.78247330960855</v>
      </c>
      <c r="F9" s="373">
        <f t="shared" si="0"/>
        <v>3.0943492019030145</v>
      </c>
      <c r="H9" s="208">
        <v>116800</v>
      </c>
      <c r="I9" s="208">
        <v>108000</v>
      </c>
      <c r="K9" s="208">
        <v>131605</v>
      </c>
      <c r="L9" s="378">
        <v>103946</v>
      </c>
    </row>
    <row r="10" spans="1:12" s="208" customFormat="1" ht="21.75" customHeight="1">
      <c r="A10" s="214" t="s">
        <v>1320</v>
      </c>
      <c r="B10" s="374">
        <v>100958</v>
      </c>
      <c r="C10" s="214">
        <f t="shared" si="2"/>
        <v>90200</v>
      </c>
      <c r="D10" s="214">
        <f aca="true" t="shared" si="3" ref="D10:D15">K10+L10</f>
        <v>96326</v>
      </c>
      <c r="E10" s="373">
        <f t="shared" si="1"/>
        <v>106.79157427937915</v>
      </c>
      <c r="F10" s="373">
        <f t="shared" si="0"/>
        <v>-4.5880465143921185</v>
      </c>
      <c r="H10" s="208">
        <v>53000</v>
      </c>
      <c r="I10" s="208">
        <v>37200</v>
      </c>
      <c r="K10" s="208">
        <v>57340</v>
      </c>
      <c r="L10" s="378">
        <v>38986</v>
      </c>
    </row>
    <row r="11" spans="1:12" s="208" customFormat="1" ht="21.75" customHeight="1">
      <c r="A11" s="214" t="s">
        <v>1321</v>
      </c>
      <c r="B11" s="374">
        <v>93662</v>
      </c>
      <c r="C11" s="214">
        <f t="shared" si="2"/>
        <v>110150</v>
      </c>
      <c r="D11" s="214">
        <f t="shared" si="3"/>
        <v>104175</v>
      </c>
      <c r="E11" s="373">
        <f t="shared" si="1"/>
        <v>94.57557875624148</v>
      </c>
      <c r="F11" s="373">
        <f t="shared" si="0"/>
        <v>11.2244026392774</v>
      </c>
      <c r="H11" s="208">
        <v>56150</v>
      </c>
      <c r="I11" s="208">
        <v>54000</v>
      </c>
      <c r="K11" s="208">
        <v>55279</v>
      </c>
      <c r="L11" s="378">
        <v>48896</v>
      </c>
    </row>
    <row r="12" spans="1:12" s="208" customFormat="1" ht="21.75" customHeight="1">
      <c r="A12" s="491" t="s">
        <v>1839</v>
      </c>
      <c r="B12" s="374">
        <v>167287</v>
      </c>
      <c r="C12" s="214">
        <f t="shared" si="2"/>
        <v>173260</v>
      </c>
      <c r="D12" s="214">
        <f t="shared" si="3"/>
        <v>169738</v>
      </c>
      <c r="E12" s="373">
        <f t="shared" si="1"/>
        <v>97.96721689945747</v>
      </c>
      <c r="F12" s="373">
        <f t="shared" si="0"/>
        <v>1.4651467238936675</v>
      </c>
      <c r="H12" s="208">
        <v>133000</v>
      </c>
      <c r="I12" s="208">
        <v>40260</v>
      </c>
      <c r="K12" s="208">
        <v>126093</v>
      </c>
      <c r="L12" s="378">
        <v>43645</v>
      </c>
    </row>
    <row r="13" spans="1:12" s="208" customFormat="1" ht="21.75" customHeight="1">
      <c r="A13" s="214" t="s">
        <v>1322</v>
      </c>
      <c r="B13" s="374">
        <v>315582</v>
      </c>
      <c r="C13" s="214">
        <f t="shared" si="2"/>
        <v>390260</v>
      </c>
      <c r="D13" s="214">
        <f t="shared" si="3"/>
        <v>407412</v>
      </c>
      <c r="E13" s="373">
        <f t="shared" si="1"/>
        <v>104.3950187054784</v>
      </c>
      <c r="F13" s="373">
        <f t="shared" si="0"/>
        <v>29.098617791889268</v>
      </c>
      <c r="H13" s="208">
        <v>204120</v>
      </c>
      <c r="I13" s="208">
        <v>186140</v>
      </c>
      <c r="K13" s="208">
        <v>217906</v>
      </c>
      <c r="L13" s="378">
        <v>189506</v>
      </c>
    </row>
    <row r="14" spans="1:12" s="208" customFormat="1" ht="21.75" customHeight="1">
      <c r="A14" s="214" t="s">
        <v>1323</v>
      </c>
      <c r="B14" s="371">
        <f>SUM(B15:B19,B21)</f>
        <v>287688</v>
      </c>
      <c r="C14" s="371">
        <f>SUM(C15:C19,C21)</f>
        <v>300800</v>
      </c>
      <c r="D14" s="372">
        <f>SUM(D15:D19,D21)</f>
        <v>349633</v>
      </c>
      <c r="E14" s="373">
        <f t="shared" si="1"/>
        <v>116.234375</v>
      </c>
      <c r="F14" s="373">
        <f t="shared" si="0"/>
        <v>21.532006896359945</v>
      </c>
      <c r="H14" s="208">
        <f>SUM(H15:H19,H21)</f>
        <v>188800</v>
      </c>
      <c r="I14" s="208">
        <f>SUM(I15:I19,I21)</f>
        <v>112000</v>
      </c>
      <c r="K14" s="208">
        <f>SUM(K15:K19,K21)</f>
        <v>221072</v>
      </c>
      <c r="L14" s="378">
        <f>SUM(L15:L19,L21)</f>
        <v>128561</v>
      </c>
    </row>
    <row r="15" spans="1:12" s="208" customFormat="1" ht="21.75" customHeight="1">
      <c r="A15" s="214" t="s">
        <v>1324</v>
      </c>
      <c r="B15" s="215">
        <v>153529</v>
      </c>
      <c r="C15" s="214">
        <f aca="true" t="shared" si="4" ref="C15:C21">H15+I15</f>
        <v>147171</v>
      </c>
      <c r="D15" s="215">
        <f t="shared" si="3"/>
        <v>180710</v>
      </c>
      <c r="E15" s="373">
        <f t="shared" si="1"/>
        <v>122.78913644671844</v>
      </c>
      <c r="F15" s="373">
        <f t="shared" si="0"/>
        <v>17.704147099245105</v>
      </c>
      <c r="H15" s="208">
        <v>79871</v>
      </c>
      <c r="I15" s="208">
        <v>67300</v>
      </c>
      <c r="K15" s="208">
        <v>117003</v>
      </c>
      <c r="L15" s="378">
        <v>63707</v>
      </c>
    </row>
    <row r="16" spans="1:12" s="208" customFormat="1" ht="21.75" customHeight="1">
      <c r="A16" s="214" t="s">
        <v>1325</v>
      </c>
      <c r="B16" s="215">
        <v>3811</v>
      </c>
      <c r="C16" s="214">
        <f t="shared" si="4"/>
        <v>4374</v>
      </c>
      <c r="D16" s="215">
        <f aca="true" t="shared" si="5" ref="D16:D21">K16+L16</f>
        <v>4396</v>
      </c>
      <c r="E16" s="373">
        <f t="shared" si="1"/>
        <v>100.50297210791037</v>
      </c>
      <c r="F16" s="373">
        <f t="shared" si="0"/>
        <v>15.350301758068753</v>
      </c>
      <c r="H16" s="208">
        <v>4374</v>
      </c>
      <c r="K16" s="208">
        <v>4396</v>
      </c>
      <c r="L16" s="378"/>
    </row>
    <row r="17" spans="1:12" s="208" customFormat="1" ht="21.75" customHeight="1">
      <c r="A17" s="214" t="s">
        <v>1326</v>
      </c>
      <c r="B17" s="215">
        <v>21215</v>
      </c>
      <c r="C17" s="214">
        <f t="shared" si="4"/>
        <v>30874</v>
      </c>
      <c r="D17" s="215">
        <f t="shared" si="5"/>
        <v>33335</v>
      </c>
      <c r="E17" s="373">
        <f t="shared" si="1"/>
        <v>107.97110837597978</v>
      </c>
      <c r="F17" s="373">
        <f t="shared" si="0"/>
        <v>57.12938958284232</v>
      </c>
      <c r="H17" s="208">
        <v>24274</v>
      </c>
      <c r="I17" s="208">
        <v>6600</v>
      </c>
      <c r="K17" s="208">
        <v>25677</v>
      </c>
      <c r="L17" s="378">
        <v>7658</v>
      </c>
    </row>
    <row r="18" spans="1:12" s="208" customFormat="1" ht="21.75" customHeight="1">
      <c r="A18" s="214" t="s">
        <v>1327</v>
      </c>
      <c r="B18" s="215">
        <v>27541</v>
      </c>
      <c r="C18" s="214">
        <f t="shared" si="4"/>
        <v>27044</v>
      </c>
      <c r="D18" s="215">
        <f t="shared" si="5"/>
        <v>27979</v>
      </c>
      <c r="E18" s="373">
        <f t="shared" si="1"/>
        <v>103.45732879751517</v>
      </c>
      <c r="F18" s="373">
        <f t="shared" si="0"/>
        <v>1.590356196216547</v>
      </c>
      <c r="H18" s="208">
        <v>11444</v>
      </c>
      <c r="I18" s="208">
        <v>15600</v>
      </c>
      <c r="K18" s="208">
        <v>14910</v>
      </c>
      <c r="L18" s="378">
        <v>13069</v>
      </c>
    </row>
    <row r="19" spans="1:12" s="208" customFormat="1" ht="21.75" customHeight="1">
      <c r="A19" s="214" t="s">
        <v>1328</v>
      </c>
      <c r="B19" s="215">
        <v>-10185</v>
      </c>
      <c r="C19" s="214">
        <f t="shared" si="4"/>
        <v>-11250</v>
      </c>
      <c r="D19" s="215">
        <f t="shared" si="5"/>
        <v>-15530</v>
      </c>
      <c r="E19" s="373">
        <f t="shared" si="1"/>
        <v>138.04444444444442</v>
      </c>
      <c r="F19" s="373">
        <f t="shared" si="0"/>
        <v>52.47913598429062</v>
      </c>
      <c r="H19" s="208">
        <v>-11250</v>
      </c>
      <c r="K19" s="208">
        <f>K20</f>
        <v>-15530</v>
      </c>
      <c r="L19" s="378"/>
    </row>
    <row r="20" spans="1:12" s="208" customFormat="1" ht="21.75" customHeight="1">
      <c r="A20" s="375" t="s">
        <v>1329</v>
      </c>
      <c r="B20" s="215">
        <v>-10185</v>
      </c>
      <c r="C20" s="214">
        <f t="shared" si="4"/>
        <v>-11250</v>
      </c>
      <c r="D20" s="215">
        <f t="shared" si="5"/>
        <v>-15530</v>
      </c>
      <c r="E20" s="373">
        <f t="shared" si="1"/>
        <v>138.04444444444442</v>
      </c>
      <c r="F20" s="373">
        <f t="shared" si="0"/>
        <v>52.47913598429062</v>
      </c>
      <c r="H20" s="208">
        <v>-11250</v>
      </c>
      <c r="K20" s="208">
        <v>-15530</v>
      </c>
      <c r="L20" s="378"/>
    </row>
    <row r="21" spans="1:12" s="208" customFormat="1" ht="31.5" customHeight="1">
      <c r="A21" s="214" t="s">
        <v>1330</v>
      </c>
      <c r="B21" s="215">
        <v>91777</v>
      </c>
      <c r="C21" s="214">
        <f t="shared" si="4"/>
        <v>102587</v>
      </c>
      <c r="D21" s="215">
        <f t="shared" si="5"/>
        <v>118743</v>
      </c>
      <c r="E21" s="373">
        <f t="shared" si="1"/>
        <v>115.74858412859331</v>
      </c>
      <c r="F21" s="373">
        <f t="shared" si="0"/>
        <v>29.38208919446049</v>
      </c>
      <c r="H21" s="208">
        <v>80087</v>
      </c>
      <c r="I21" s="208">
        <v>22500</v>
      </c>
      <c r="K21" s="208">
        <v>74616</v>
      </c>
      <c r="L21" s="378">
        <v>44127</v>
      </c>
    </row>
    <row r="22" spans="1:12" s="208" customFormat="1" ht="21.75" customHeight="1">
      <c r="A22" s="367" t="s">
        <v>1331</v>
      </c>
      <c r="B22" s="368">
        <f>SUM(B23:B26)</f>
        <v>1550135</v>
      </c>
      <c r="C22" s="368">
        <f>SUM(C23:C26)</f>
        <v>1635000</v>
      </c>
      <c r="D22" s="369">
        <f>SUM(D23:D26)</f>
        <v>1624147</v>
      </c>
      <c r="E22" s="370">
        <f t="shared" si="1"/>
        <v>99.33620795107034</v>
      </c>
      <c r="F22" s="370">
        <f t="shared" si="0"/>
        <v>4.7745518938673115</v>
      </c>
      <c r="H22" s="208">
        <f>SUM(H23:H26)</f>
        <v>809400</v>
      </c>
      <c r="I22" s="208">
        <f>SUM(I23:I26)</f>
        <v>825600</v>
      </c>
      <c r="K22" s="208">
        <f>SUM(K23:K26)</f>
        <v>814056</v>
      </c>
      <c r="L22" s="378">
        <f>SUM(L23:L26)</f>
        <v>810091</v>
      </c>
    </row>
    <row r="23" spans="1:12" s="208" customFormat="1" ht="21.75" customHeight="1">
      <c r="A23" s="214" t="s">
        <v>1332</v>
      </c>
      <c r="B23" s="374">
        <v>808046</v>
      </c>
      <c r="C23" s="376">
        <f>H23+I23</f>
        <v>922860</v>
      </c>
      <c r="D23" s="374">
        <f>K23+L23</f>
        <v>878355</v>
      </c>
      <c r="E23" s="373">
        <f t="shared" si="1"/>
        <v>95.17749171055198</v>
      </c>
      <c r="F23" s="373">
        <f t="shared" si="0"/>
        <v>8.70111355046619</v>
      </c>
      <c r="H23" s="208">
        <v>559060</v>
      </c>
      <c r="I23" s="208">
        <v>363800</v>
      </c>
      <c r="K23" s="208">
        <v>535308</v>
      </c>
      <c r="L23" s="378">
        <v>343047</v>
      </c>
    </row>
    <row r="24" spans="1:12" s="208" customFormat="1" ht="21.75" customHeight="1">
      <c r="A24" s="214" t="s">
        <v>1333</v>
      </c>
      <c r="B24" s="374">
        <v>254256</v>
      </c>
      <c r="C24" s="376">
        <f>H24+I24</f>
        <v>246540</v>
      </c>
      <c r="D24" s="374">
        <f>K24+L24</f>
        <v>249410</v>
      </c>
      <c r="E24" s="373">
        <f t="shared" si="1"/>
        <v>101.16411130039751</v>
      </c>
      <c r="F24" s="373">
        <f t="shared" si="0"/>
        <v>-1.9059530551884762</v>
      </c>
      <c r="H24" s="208">
        <v>2540</v>
      </c>
      <c r="I24" s="208">
        <v>244000</v>
      </c>
      <c r="K24" s="208">
        <v>2558</v>
      </c>
      <c r="L24" s="378">
        <v>246852</v>
      </c>
    </row>
    <row r="25" spans="1:12" s="208" customFormat="1" ht="21.75" customHeight="1">
      <c r="A25" s="214" t="s">
        <v>1334</v>
      </c>
      <c r="B25" s="374">
        <v>336395</v>
      </c>
      <c r="C25" s="376">
        <f>H25+I25</f>
        <v>330300</v>
      </c>
      <c r="D25" s="374">
        <f>K25+L25</f>
        <v>351894</v>
      </c>
      <c r="E25" s="373">
        <f t="shared" si="1"/>
        <v>106.53769300635784</v>
      </c>
      <c r="F25" s="373">
        <f t="shared" si="0"/>
        <v>4.607381203644522</v>
      </c>
      <c r="H25" s="208">
        <v>168300</v>
      </c>
      <c r="I25" s="208">
        <v>162000</v>
      </c>
      <c r="K25" s="208">
        <v>190180</v>
      </c>
      <c r="L25" s="378">
        <v>161714</v>
      </c>
    </row>
    <row r="26" spans="1:12" s="208" customFormat="1" ht="21.75" customHeight="1">
      <c r="A26" s="214" t="s">
        <v>1335</v>
      </c>
      <c r="B26" s="374">
        <v>151438</v>
      </c>
      <c r="C26" s="376">
        <f>H26+I26</f>
        <v>135300</v>
      </c>
      <c r="D26" s="374">
        <f>K26+L26</f>
        <v>144488</v>
      </c>
      <c r="E26" s="373">
        <f t="shared" si="1"/>
        <v>106.79083518107907</v>
      </c>
      <c r="F26" s="373">
        <f t="shared" si="0"/>
        <v>-4.589336890344569</v>
      </c>
      <c r="H26" s="208">
        <v>79500</v>
      </c>
      <c r="I26" s="208">
        <v>55800</v>
      </c>
      <c r="K26" s="208">
        <v>86010</v>
      </c>
      <c r="L26" s="378">
        <v>58478</v>
      </c>
    </row>
    <row r="27" spans="1:12" s="208" customFormat="1" ht="21.75" customHeight="1">
      <c r="A27" s="377" t="s">
        <v>1336</v>
      </c>
      <c r="B27" s="368">
        <f>SUM(B6,B22)</f>
        <v>3555415</v>
      </c>
      <c r="C27" s="368">
        <f>SUM(C6,C22)</f>
        <v>3847300</v>
      </c>
      <c r="D27" s="369">
        <f>SUM(D6,D22)</f>
        <v>3876802</v>
      </c>
      <c r="E27" s="370">
        <f t="shared" si="1"/>
        <v>100.766823486601</v>
      </c>
      <c r="F27" s="370">
        <f t="shared" si="0"/>
        <v>9.039366712465352</v>
      </c>
      <c r="H27" s="208">
        <f>SUM(H5,H22)</f>
        <v>809400</v>
      </c>
      <c r="I27" s="208">
        <f>I6+I22</f>
        <v>1727000</v>
      </c>
      <c r="K27" s="208">
        <f>K6+K22</f>
        <v>2164984</v>
      </c>
      <c r="L27" s="378">
        <f>L6+L22</f>
        <v>1711818</v>
      </c>
    </row>
    <row r="28" spans="1:12" s="208" customFormat="1" ht="15" customHeight="1">
      <c r="A28" s="557" t="s">
        <v>1337</v>
      </c>
      <c r="B28" s="557"/>
      <c r="C28" s="557"/>
      <c r="D28" s="557"/>
      <c r="E28" s="557"/>
      <c r="F28" s="557"/>
      <c r="L28" s="378"/>
    </row>
  </sheetData>
  <sheetProtection/>
  <mergeCells count="3">
    <mergeCell ref="A3:F3"/>
    <mergeCell ref="D4:F4"/>
    <mergeCell ref="A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00" workbookViewId="0" topLeftCell="A10">
      <selection activeCell="J31" sqref="J31"/>
    </sheetView>
  </sheetViews>
  <sheetFormatPr defaultColWidth="9.00390625" defaultRowHeight="14.25"/>
  <cols>
    <col min="1" max="1" width="39.375" style="161" customWidth="1"/>
    <col min="2" max="2" width="14.125" style="161" customWidth="1"/>
    <col min="3" max="3" width="13.50390625" style="163" customWidth="1"/>
    <col min="4" max="4" width="14.125" style="163" customWidth="1"/>
    <col min="5" max="5" width="12.00390625" style="161" customWidth="1"/>
    <col min="6" max="6" width="11.75390625" style="181" customWidth="1"/>
    <col min="7" max="7" width="15.25390625" style="181" customWidth="1"/>
    <col min="8" max="8" width="12.125" style="161" customWidth="1"/>
    <col min="9" max="9" width="9.00390625" style="161" bestFit="1" customWidth="1"/>
    <col min="10" max="16384" width="9.00390625" style="161" customWidth="1"/>
  </cols>
  <sheetData>
    <row r="1" s="357" customFormat="1" ht="17.25" customHeight="1">
      <c r="A1" s="358" t="s">
        <v>1338</v>
      </c>
    </row>
    <row r="2" spans="1:7" ht="24.75" customHeight="1">
      <c r="A2" s="559" t="s">
        <v>1339</v>
      </c>
      <c r="B2" s="559"/>
      <c r="C2" s="559"/>
      <c r="D2" s="559"/>
      <c r="E2" s="559"/>
      <c r="F2" s="182"/>
      <c r="G2" s="182"/>
    </row>
    <row r="3" spans="2:7" ht="15" customHeight="1">
      <c r="B3" s="97"/>
      <c r="C3" s="556" t="s">
        <v>1822</v>
      </c>
      <c r="D3" s="556"/>
      <c r="E3" s="556"/>
      <c r="F3" s="183"/>
      <c r="G3" s="183"/>
    </row>
    <row r="4" spans="1:7" ht="32.25" customHeight="1">
      <c r="A4" s="164" t="s">
        <v>1340</v>
      </c>
      <c r="B4" s="164" t="s">
        <v>1341</v>
      </c>
      <c r="C4" s="165" t="s">
        <v>1342</v>
      </c>
      <c r="D4" s="165" t="s">
        <v>1343</v>
      </c>
      <c r="E4" s="164" t="s">
        <v>1344</v>
      </c>
      <c r="F4" s="184"/>
      <c r="G4" s="184"/>
    </row>
    <row r="5" spans="1:7" ht="21" customHeight="1">
      <c r="A5" s="166" t="s">
        <v>1345</v>
      </c>
      <c r="B5" s="185">
        <f>B6+B13</f>
        <v>1263000</v>
      </c>
      <c r="C5" s="186">
        <f>C6+C13</f>
        <v>1310900</v>
      </c>
      <c r="D5" s="186">
        <f>D6+D13</f>
        <v>1350928</v>
      </c>
      <c r="E5" s="187">
        <f aca="true" t="shared" si="0" ref="E5:E23">D5/C5*100</f>
        <v>103.0534747120299</v>
      </c>
      <c r="F5" s="184"/>
      <c r="G5" s="184"/>
    </row>
    <row r="6" spans="1:8" ht="21" customHeight="1">
      <c r="A6" s="188" t="s">
        <v>1346</v>
      </c>
      <c r="B6" s="189">
        <f>B7+B8+B9+B10+B11+B12</f>
        <v>1092350</v>
      </c>
      <c r="C6" s="190">
        <f>C7+C8+C9+C10+C11+C12</f>
        <v>1122100</v>
      </c>
      <c r="D6" s="190">
        <f>D7+D8+D9+D10+D11+D12</f>
        <v>1129856</v>
      </c>
      <c r="E6" s="191">
        <f t="shared" si="0"/>
        <v>100.69120399251403</v>
      </c>
      <c r="F6" s="192"/>
      <c r="G6" s="192"/>
      <c r="H6" s="193"/>
    </row>
    <row r="7" spans="1:8" ht="21" customHeight="1">
      <c r="A7" s="194" t="s">
        <v>1347</v>
      </c>
      <c r="B7" s="195">
        <v>477500</v>
      </c>
      <c r="C7" s="195">
        <v>559030</v>
      </c>
      <c r="D7" s="195">
        <v>541633</v>
      </c>
      <c r="E7" s="191">
        <f t="shared" si="0"/>
        <v>96.88800243278536</v>
      </c>
      <c r="F7" s="192"/>
      <c r="G7" s="192"/>
      <c r="H7" s="193"/>
    </row>
    <row r="8" spans="1:8" ht="21" customHeight="1">
      <c r="A8" s="194" t="s">
        <v>1348</v>
      </c>
      <c r="B8" s="195">
        <v>121400</v>
      </c>
      <c r="C8" s="195">
        <v>116800</v>
      </c>
      <c r="D8" s="195">
        <v>131605</v>
      </c>
      <c r="E8" s="191">
        <f t="shared" si="0"/>
        <v>112.67551369863014</v>
      </c>
      <c r="F8" s="192"/>
      <c r="G8" s="192"/>
      <c r="H8" s="193"/>
    </row>
    <row r="9" spans="1:8" ht="21" customHeight="1">
      <c r="A9" s="194" t="s">
        <v>1349</v>
      </c>
      <c r="B9" s="195">
        <v>80000</v>
      </c>
      <c r="C9" s="195">
        <v>53000</v>
      </c>
      <c r="D9" s="195">
        <v>57340</v>
      </c>
      <c r="E9" s="191">
        <f t="shared" si="0"/>
        <v>108.18867924528301</v>
      </c>
      <c r="F9" s="192"/>
      <c r="G9" s="192"/>
      <c r="H9" s="193"/>
    </row>
    <row r="10" spans="1:8" ht="21" customHeight="1">
      <c r="A10" s="194" t="s">
        <v>1350</v>
      </c>
      <c r="B10" s="195">
        <v>56000</v>
      </c>
      <c r="C10" s="195">
        <v>56150</v>
      </c>
      <c r="D10" s="195">
        <v>55279</v>
      </c>
      <c r="E10" s="191">
        <f t="shared" si="0"/>
        <v>98.44879786286732</v>
      </c>
      <c r="F10" s="192"/>
      <c r="G10" s="192"/>
      <c r="H10" s="193"/>
    </row>
    <row r="11" spans="1:8" ht="21" customHeight="1">
      <c r="A11" s="194" t="s">
        <v>1351</v>
      </c>
      <c r="B11" s="195">
        <v>150000</v>
      </c>
      <c r="C11" s="195">
        <v>133000</v>
      </c>
      <c r="D11" s="195">
        <v>126093</v>
      </c>
      <c r="E11" s="191">
        <f t="shared" si="0"/>
        <v>94.80676691729323</v>
      </c>
      <c r="F11" s="192"/>
      <c r="G11" s="192"/>
      <c r="H11" s="193"/>
    </row>
    <row r="12" spans="1:8" ht="21" customHeight="1">
      <c r="A12" s="194" t="s">
        <v>1352</v>
      </c>
      <c r="B12" s="195">
        <v>207450</v>
      </c>
      <c r="C12" s="195">
        <v>204120</v>
      </c>
      <c r="D12" s="195">
        <v>217906</v>
      </c>
      <c r="E12" s="191">
        <f t="shared" si="0"/>
        <v>106.75387027238878</v>
      </c>
      <c r="F12" s="192"/>
      <c r="G12" s="192"/>
      <c r="H12" s="193"/>
    </row>
    <row r="13" spans="1:8" ht="21" customHeight="1">
      <c r="A13" s="194" t="s">
        <v>1353</v>
      </c>
      <c r="B13" s="189">
        <f>B14+B18+B19+B20+B21+B22+B23</f>
        <v>170650</v>
      </c>
      <c r="C13" s="195">
        <f>C14+C18+C19+C20+C21+C22+C23</f>
        <v>188800</v>
      </c>
      <c r="D13" s="195">
        <f>D14+D18+D19+D20+D21+D22+D23</f>
        <v>221072</v>
      </c>
      <c r="E13" s="191">
        <f t="shared" si="0"/>
        <v>117.09322033898306</v>
      </c>
      <c r="F13" s="192"/>
      <c r="G13" s="192"/>
      <c r="H13" s="193"/>
    </row>
    <row r="14" spans="1:8" ht="21" customHeight="1">
      <c r="A14" s="194" t="s">
        <v>1354</v>
      </c>
      <c r="B14" s="189">
        <f>B15+B17</f>
        <v>93300</v>
      </c>
      <c r="C14" s="195">
        <f>C15+C17</f>
        <v>79871</v>
      </c>
      <c r="D14" s="195">
        <f>D15+D17</f>
        <v>117003</v>
      </c>
      <c r="E14" s="191">
        <f t="shared" si="0"/>
        <v>146.48996506867326</v>
      </c>
      <c r="F14" s="192"/>
      <c r="G14" s="192"/>
      <c r="H14" s="193"/>
    </row>
    <row r="15" spans="1:8" ht="21" customHeight="1">
      <c r="A15" s="194" t="s">
        <v>1355</v>
      </c>
      <c r="B15" s="195">
        <v>30200</v>
      </c>
      <c r="C15" s="195">
        <v>32103</v>
      </c>
      <c r="D15" s="195">
        <v>30232</v>
      </c>
      <c r="E15" s="191">
        <f t="shared" si="0"/>
        <v>94.1718842475781</v>
      </c>
      <c r="F15" s="192"/>
      <c r="G15" s="192"/>
      <c r="H15" s="193"/>
    </row>
    <row r="16" spans="1:8" ht="35.25" customHeight="1" hidden="1">
      <c r="A16" s="194" t="s">
        <v>1356</v>
      </c>
      <c r="B16" s="195"/>
      <c r="C16" s="195"/>
      <c r="D16" s="195"/>
      <c r="E16" s="191" t="e">
        <f t="shared" si="0"/>
        <v>#DIV/0!</v>
      </c>
      <c r="F16" s="192"/>
      <c r="G16" s="192"/>
      <c r="H16" s="193"/>
    </row>
    <row r="17" spans="1:8" ht="21" customHeight="1">
      <c r="A17" s="197" t="s">
        <v>1357</v>
      </c>
      <c r="B17" s="195">
        <v>63100</v>
      </c>
      <c r="C17" s="195">
        <v>47768</v>
      </c>
      <c r="D17" s="195">
        <v>86771</v>
      </c>
      <c r="E17" s="191">
        <f t="shared" si="0"/>
        <v>181.6508959973204</v>
      </c>
      <c r="F17" s="192"/>
      <c r="G17" s="192"/>
      <c r="H17" s="193"/>
    </row>
    <row r="18" spans="1:8" ht="21" customHeight="1">
      <c r="A18" s="194" t="s">
        <v>1358</v>
      </c>
      <c r="B18" s="195">
        <v>16100</v>
      </c>
      <c r="C18" s="195">
        <v>11444</v>
      </c>
      <c r="D18" s="195">
        <v>14910</v>
      </c>
      <c r="E18" s="191">
        <f t="shared" si="0"/>
        <v>130.2866130723523</v>
      </c>
      <c r="F18" s="192"/>
      <c r="G18" s="192"/>
      <c r="H18" s="193"/>
    </row>
    <row r="19" spans="1:8" ht="21" customHeight="1">
      <c r="A19" s="194" t="s">
        <v>1359</v>
      </c>
      <c r="B19" s="195">
        <v>14700</v>
      </c>
      <c r="C19" s="195">
        <v>24274</v>
      </c>
      <c r="D19" s="195">
        <v>25677</v>
      </c>
      <c r="E19" s="191">
        <f t="shared" si="0"/>
        <v>105.77984674960862</v>
      </c>
      <c r="F19" s="192"/>
      <c r="G19" s="192"/>
      <c r="H19" s="193"/>
    </row>
    <row r="20" spans="1:8" ht="21" customHeight="1">
      <c r="A20" s="194" t="s">
        <v>1360</v>
      </c>
      <c r="B20" s="195">
        <v>-11250</v>
      </c>
      <c r="C20" s="195">
        <v>-11250</v>
      </c>
      <c r="D20" s="195">
        <v>-15530</v>
      </c>
      <c r="E20" s="191">
        <f t="shared" si="0"/>
        <v>138.04444444444442</v>
      </c>
      <c r="F20" s="192"/>
      <c r="G20" s="192"/>
      <c r="H20" s="193"/>
    </row>
    <row r="21" spans="1:8" ht="21" customHeight="1">
      <c r="A21" s="194" t="s">
        <v>1361</v>
      </c>
      <c r="B21" s="195">
        <v>52400</v>
      </c>
      <c r="C21" s="195">
        <v>77866</v>
      </c>
      <c r="D21" s="195">
        <v>74610</v>
      </c>
      <c r="E21" s="191">
        <f t="shared" si="0"/>
        <v>95.81845734980607</v>
      </c>
      <c r="F21" s="192"/>
      <c r="G21" s="192"/>
      <c r="H21" s="193"/>
    </row>
    <row r="22" spans="1:8" ht="21" customHeight="1">
      <c r="A22" s="194" t="s">
        <v>1362</v>
      </c>
      <c r="B22" s="195">
        <v>3600</v>
      </c>
      <c r="C22" s="196">
        <v>4374</v>
      </c>
      <c r="D22" s="196">
        <v>4396</v>
      </c>
      <c r="E22" s="191">
        <f t="shared" si="0"/>
        <v>100.50297210791037</v>
      </c>
      <c r="F22" s="192"/>
      <c r="G22" s="192"/>
      <c r="H22" s="193"/>
    </row>
    <row r="23" spans="1:8" ht="21" customHeight="1">
      <c r="A23" s="194" t="s">
        <v>1363</v>
      </c>
      <c r="B23" s="195">
        <v>1800</v>
      </c>
      <c r="C23" s="196">
        <v>2221</v>
      </c>
      <c r="D23" s="359">
        <v>6</v>
      </c>
      <c r="E23" s="191">
        <f t="shared" si="0"/>
        <v>0.27014858171994593</v>
      </c>
      <c r="F23" s="192"/>
      <c r="G23" s="192"/>
      <c r="H23" s="193"/>
    </row>
    <row r="24" spans="1:8" ht="21" customHeight="1">
      <c r="A24" s="198" t="s">
        <v>1364</v>
      </c>
      <c r="B24" s="199"/>
      <c r="C24" s="200"/>
      <c r="D24" s="200"/>
      <c r="E24" s="187"/>
      <c r="F24" s="192"/>
      <c r="G24" s="201"/>
      <c r="H24" s="202"/>
    </row>
    <row r="25" spans="1:7" ht="21" customHeight="1">
      <c r="A25" s="203" t="s">
        <v>1365</v>
      </c>
      <c r="B25" s="204">
        <f>B26+B27+B28+B32+B34+B33</f>
        <v>486062</v>
      </c>
      <c r="C25" s="204">
        <f>C26+C27+C28+C32+C34+C33</f>
        <v>684958</v>
      </c>
      <c r="D25" s="204">
        <f>D26+D27+D28+D32+D34+D33</f>
        <v>826105</v>
      </c>
      <c r="E25" s="204">
        <f>E26+E27+E28+E32+E34</f>
        <v>0</v>
      </c>
      <c r="F25" s="192"/>
      <c r="G25" s="192"/>
    </row>
    <row r="26" spans="1:7" ht="21" customHeight="1">
      <c r="A26" s="205" t="s">
        <v>1366</v>
      </c>
      <c r="B26" s="206">
        <v>26892</v>
      </c>
      <c r="C26" s="206">
        <v>26892</v>
      </c>
      <c r="D26" s="206">
        <v>26892</v>
      </c>
      <c r="E26" s="206"/>
      <c r="F26" s="192"/>
      <c r="G26" s="192"/>
    </row>
    <row r="27" spans="1:7" ht="21" customHeight="1">
      <c r="A27" s="205" t="s">
        <v>1367</v>
      </c>
      <c r="B27" s="206">
        <v>142590</v>
      </c>
      <c r="C27" s="206">
        <v>206000</v>
      </c>
      <c r="D27" s="206">
        <v>294472</v>
      </c>
      <c r="E27" s="360"/>
      <c r="F27" s="192"/>
      <c r="G27" s="192"/>
    </row>
    <row r="28" spans="1:7" ht="21" customHeight="1">
      <c r="A28" s="205" t="s">
        <v>1368</v>
      </c>
      <c r="B28" s="206">
        <f>B29+B30+B31</f>
        <v>55200</v>
      </c>
      <c r="C28" s="206">
        <f>C29+C30+C31</f>
        <v>143714</v>
      </c>
      <c r="D28" s="206">
        <f>D29+D30+D31</f>
        <v>196389</v>
      </c>
      <c r="E28" s="206">
        <f>E29+E30+E31</f>
        <v>0</v>
      </c>
      <c r="F28" s="192"/>
      <c r="G28" s="192"/>
    </row>
    <row r="29" spans="1:7" ht="21" customHeight="1">
      <c r="A29" s="205" t="s">
        <v>1369</v>
      </c>
      <c r="B29" s="361"/>
      <c r="C29" s="354">
        <v>60000</v>
      </c>
      <c r="D29" s="354">
        <v>112675</v>
      </c>
      <c r="E29" s="360"/>
      <c r="F29" s="192"/>
      <c r="G29" s="192"/>
    </row>
    <row r="30" spans="1:7" ht="21" customHeight="1">
      <c r="A30" s="205" t="s">
        <v>1370</v>
      </c>
      <c r="B30" s="206">
        <v>3</v>
      </c>
      <c r="C30" s="354">
        <v>3</v>
      </c>
      <c r="D30" s="354">
        <v>3</v>
      </c>
      <c r="E30" s="360"/>
      <c r="F30" s="192"/>
      <c r="G30" s="192"/>
    </row>
    <row r="31" spans="1:7" ht="21" customHeight="1">
      <c r="A31" s="205" t="s">
        <v>1371</v>
      </c>
      <c r="B31" s="206">
        <v>55197</v>
      </c>
      <c r="C31" s="354">
        <v>83711</v>
      </c>
      <c r="D31" s="354">
        <v>83711</v>
      </c>
      <c r="E31" s="360"/>
      <c r="F31" s="192"/>
      <c r="G31" s="192"/>
    </row>
    <row r="32" spans="1:7" ht="21" customHeight="1">
      <c r="A32" s="205" t="s">
        <v>1372</v>
      </c>
      <c r="B32" s="206">
        <v>119000</v>
      </c>
      <c r="C32" s="206">
        <v>165972</v>
      </c>
      <c r="D32" s="206">
        <v>165972</v>
      </c>
      <c r="E32" s="362"/>
      <c r="F32" s="192"/>
      <c r="G32" s="192"/>
    </row>
    <row r="33" spans="1:7" ht="21" customHeight="1">
      <c r="A33" s="205" t="s">
        <v>1373</v>
      </c>
      <c r="B33" s="206">
        <v>74000</v>
      </c>
      <c r="C33" s="206">
        <v>74000</v>
      </c>
      <c r="D33" s="206">
        <v>74000</v>
      </c>
      <c r="E33" s="362"/>
      <c r="F33" s="192"/>
      <c r="G33" s="192"/>
    </row>
    <row r="34" spans="1:7" ht="21" customHeight="1">
      <c r="A34" s="205" t="s">
        <v>1374</v>
      </c>
      <c r="B34" s="206">
        <v>68380</v>
      </c>
      <c r="C34" s="354">
        <v>68380</v>
      </c>
      <c r="D34" s="354">
        <v>68380</v>
      </c>
      <c r="E34" s="360"/>
      <c r="F34" s="192"/>
      <c r="G34" s="192"/>
    </row>
    <row r="35" spans="1:7" ht="21" customHeight="1">
      <c r="A35" s="207" t="s">
        <v>1375</v>
      </c>
      <c r="B35" s="204">
        <f>B5+B24+B25</f>
        <v>1749062</v>
      </c>
      <c r="C35" s="204">
        <f>C5+C24+C25</f>
        <v>1995858</v>
      </c>
      <c r="D35" s="204">
        <f>D5+D24+D25</f>
        <v>2177033</v>
      </c>
      <c r="E35" s="204"/>
      <c r="F35" s="192"/>
      <c r="G35" s="192"/>
    </row>
    <row r="36" spans="1:7" ht="24.75" customHeight="1">
      <c r="A36" s="558" t="s">
        <v>1376</v>
      </c>
      <c r="B36" s="558"/>
      <c r="C36" s="558"/>
      <c r="D36" s="558"/>
      <c r="E36" s="558"/>
      <c r="F36" s="192"/>
      <c r="G36" s="192"/>
    </row>
    <row r="37" spans="1:7" ht="24.75" customHeight="1">
      <c r="A37" s="558"/>
      <c r="B37" s="558"/>
      <c r="C37" s="558"/>
      <c r="D37" s="558"/>
      <c r="E37" s="558"/>
      <c r="F37" s="192"/>
      <c r="G37" s="192"/>
    </row>
    <row r="38" spans="1:7" ht="24.75" customHeight="1">
      <c r="A38" s="558"/>
      <c r="B38" s="558"/>
      <c r="C38" s="558"/>
      <c r="D38" s="558"/>
      <c r="E38" s="558"/>
      <c r="F38" s="192"/>
      <c r="G38" s="192"/>
    </row>
    <row r="39" spans="1:7" ht="24.75" customHeight="1">
      <c r="A39" s="558"/>
      <c r="B39" s="558"/>
      <c r="C39" s="558"/>
      <c r="D39" s="558"/>
      <c r="E39" s="558"/>
      <c r="F39" s="192"/>
      <c r="G39" s="192"/>
    </row>
    <row r="40" spans="1:7" ht="24.75" customHeight="1">
      <c r="A40" s="558"/>
      <c r="B40" s="558"/>
      <c r="C40" s="558"/>
      <c r="D40" s="558"/>
      <c r="E40" s="558"/>
      <c r="F40" s="192"/>
      <c r="G40" s="192"/>
    </row>
    <row r="41" spans="1:7" ht="24.75" customHeight="1">
      <c r="A41" s="558"/>
      <c r="B41" s="558"/>
      <c r="C41" s="558"/>
      <c r="D41" s="558"/>
      <c r="E41" s="558"/>
      <c r="F41" s="192"/>
      <c r="G41" s="192"/>
    </row>
    <row r="42" spans="2:5" ht="24.75" customHeight="1">
      <c r="B42" s="163"/>
      <c r="E42" s="163"/>
    </row>
    <row r="43" spans="2:5" ht="24.75" customHeight="1">
      <c r="B43" s="163"/>
      <c r="E43" s="163"/>
    </row>
  </sheetData>
  <sheetProtection/>
  <mergeCells count="8">
    <mergeCell ref="A40:E40"/>
    <mergeCell ref="A41:E41"/>
    <mergeCell ref="A2:E2"/>
    <mergeCell ref="C3:E3"/>
    <mergeCell ref="A36:E36"/>
    <mergeCell ref="A37:E37"/>
    <mergeCell ref="A38:E38"/>
    <mergeCell ref="A39:E39"/>
  </mergeCells>
  <printOptions horizontalCentered="1"/>
  <pageMargins left="0.5118110236220472" right="0.5118110236220472" top="0.9842519685039371" bottom="0.9842519685039371" header="0.31496062992125984" footer="0.7874015748031497"/>
  <pageSetup firstPageNumber="87" useFirstPageNumber="1"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7" sqref="P17"/>
    </sheetView>
  </sheetViews>
  <sheetFormatPr defaultColWidth="9.00390625" defaultRowHeight="14.25"/>
  <cols>
    <col min="1" max="1" width="32.00390625" style="161" customWidth="1"/>
    <col min="2" max="2" width="13.75390625" style="162" customWidth="1"/>
    <col min="3" max="3" width="14.50390625" style="162" customWidth="1"/>
    <col min="4" max="4" width="13.75390625" style="162" customWidth="1"/>
    <col min="5" max="5" width="8.75390625" style="349" customWidth="1"/>
    <col min="6" max="6" width="11.50390625" style="162" customWidth="1"/>
    <col min="7" max="7" width="10.875" style="161" hidden="1" customWidth="1"/>
    <col min="8" max="8" width="9.625" style="161" hidden="1" customWidth="1"/>
    <col min="9" max="9" width="10.125" style="161" hidden="1" customWidth="1"/>
    <col min="10" max="10" width="10.50390625" style="161" hidden="1" customWidth="1"/>
    <col min="11" max="12" width="9.00390625" style="161" hidden="1" customWidth="1"/>
    <col min="13" max="13" width="9.00390625" style="161" bestFit="1" customWidth="1"/>
    <col min="14" max="16384" width="9.00390625" style="161" customWidth="1"/>
  </cols>
  <sheetData>
    <row r="1" spans="1:6" s="347" customFormat="1" ht="17.25" customHeight="1">
      <c r="A1" s="561" t="s">
        <v>1377</v>
      </c>
      <c r="B1" s="561"/>
      <c r="C1" s="561"/>
      <c r="D1" s="561"/>
      <c r="E1" s="562"/>
      <c r="F1" s="561"/>
    </row>
    <row r="2" spans="1:6" ht="24.75" customHeight="1">
      <c r="A2" s="559" t="s">
        <v>1378</v>
      </c>
      <c r="B2" s="559"/>
      <c r="C2" s="559"/>
      <c r="D2" s="559"/>
      <c r="E2" s="559"/>
      <c r="F2" s="559"/>
    </row>
    <row r="3" spans="2:7" ht="15" customHeight="1">
      <c r="B3" s="563"/>
      <c r="C3" s="563"/>
      <c r="D3" s="556" t="s">
        <v>1822</v>
      </c>
      <c r="E3" s="556"/>
      <c r="F3" s="556"/>
      <c r="G3" s="183"/>
    </row>
    <row r="4" spans="1:9" ht="43.5" customHeight="1">
      <c r="A4" s="164" t="s">
        <v>1379</v>
      </c>
      <c r="B4" s="165" t="s">
        <v>1341</v>
      </c>
      <c r="C4" s="165" t="s">
        <v>1380</v>
      </c>
      <c r="D4" s="165" t="s">
        <v>1343</v>
      </c>
      <c r="E4" s="165" t="s">
        <v>1344</v>
      </c>
      <c r="F4" s="165" t="s">
        <v>1381</v>
      </c>
      <c r="H4" s="160"/>
      <c r="I4" s="160" t="s">
        <v>1382</v>
      </c>
    </row>
    <row r="5" spans="1:9" ht="21" customHeight="1">
      <c r="A5" s="166" t="s">
        <v>1383</v>
      </c>
      <c r="B5" s="186">
        <f>SUM(B6:B28)</f>
        <v>1429832</v>
      </c>
      <c r="C5" s="186">
        <f>SUM(C6:C28)</f>
        <v>1651184</v>
      </c>
      <c r="D5" s="186">
        <f>SUM(D6:D28)</f>
        <v>1595571</v>
      </c>
      <c r="E5" s="350">
        <f>D5/C5*100</f>
        <v>96.63193199546507</v>
      </c>
      <c r="F5" s="168">
        <f>SUM(F6:F28)</f>
        <v>242429</v>
      </c>
      <c r="G5" s="351">
        <f>F5-'21市本级支'!F166</f>
        <v>0</v>
      </c>
      <c r="H5" s="160"/>
      <c r="I5" s="161">
        <f>SUM(I6:I28)</f>
        <v>55613</v>
      </c>
    </row>
    <row r="6" spans="1:10" s="160" customFormat="1" ht="21" customHeight="1">
      <c r="A6" s="169" t="s">
        <v>1384</v>
      </c>
      <c r="B6" s="170">
        <v>163907</v>
      </c>
      <c r="C6" s="170">
        <f>D6+I6</f>
        <v>168323</v>
      </c>
      <c r="D6" s="170">
        <v>166090</v>
      </c>
      <c r="E6" s="352">
        <f>D6/C6*100</f>
        <v>98.6733839106955</v>
      </c>
      <c r="F6" s="170">
        <v>3901</v>
      </c>
      <c r="I6" s="160">
        <v>2233</v>
      </c>
      <c r="J6" s="355"/>
    </row>
    <row r="7" spans="1:10" s="160" customFormat="1" ht="21" customHeight="1">
      <c r="A7" s="516" t="s">
        <v>1875</v>
      </c>
      <c r="B7" s="170">
        <v>1625</v>
      </c>
      <c r="C7" s="170">
        <f aca="true" t="shared" si="0" ref="C7:C28">D7+I7</f>
        <v>1475</v>
      </c>
      <c r="D7" s="170">
        <v>1337</v>
      </c>
      <c r="E7" s="352">
        <f>D7/C7*100</f>
        <v>90.64406779661017</v>
      </c>
      <c r="F7" s="170">
        <v>195</v>
      </c>
      <c r="I7" s="160">
        <v>138</v>
      </c>
      <c r="J7" s="355"/>
    </row>
    <row r="8" spans="1:10" s="160" customFormat="1" ht="21" customHeight="1">
      <c r="A8" s="169" t="s">
        <v>1385</v>
      </c>
      <c r="B8" s="170">
        <v>128838</v>
      </c>
      <c r="C8" s="170">
        <f t="shared" si="0"/>
        <v>125761</v>
      </c>
      <c r="D8" s="170">
        <v>125625</v>
      </c>
      <c r="E8" s="352">
        <f aca="true" t="shared" si="1" ref="E8:E28">D8/C8*100</f>
        <v>99.89185836626618</v>
      </c>
      <c r="F8" s="170">
        <v>2437</v>
      </c>
      <c r="I8" s="160">
        <v>136</v>
      </c>
      <c r="J8" s="355"/>
    </row>
    <row r="9" spans="1:10" s="160" customFormat="1" ht="21" customHeight="1">
      <c r="A9" s="169" t="s">
        <v>1386</v>
      </c>
      <c r="B9" s="170">
        <v>330897</v>
      </c>
      <c r="C9" s="170">
        <f t="shared" si="0"/>
        <v>378326</v>
      </c>
      <c r="D9" s="170">
        <v>376029</v>
      </c>
      <c r="E9" s="352">
        <f t="shared" si="1"/>
        <v>99.39285166760942</v>
      </c>
      <c r="F9" s="170">
        <v>9984</v>
      </c>
      <c r="I9" s="160">
        <v>2297</v>
      </c>
      <c r="J9" s="355"/>
    </row>
    <row r="10" spans="1:10" s="160" customFormat="1" ht="21" customHeight="1">
      <c r="A10" s="169" t="s">
        <v>1387</v>
      </c>
      <c r="B10" s="170">
        <v>61263</v>
      </c>
      <c r="C10" s="170">
        <f t="shared" si="0"/>
        <v>88823</v>
      </c>
      <c r="D10" s="170">
        <v>88608</v>
      </c>
      <c r="E10" s="352">
        <f t="shared" si="1"/>
        <v>99.75794557715906</v>
      </c>
      <c r="F10" s="170">
        <v>7267</v>
      </c>
      <c r="I10" s="160">
        <v>215</v>
      </c>
      <c r="J10" s="355"/>
    </row>
    <row r="11" spans="1:10" s="160" customFormat="1" ht="21" customHeight="1">
      <c r="A11" s="169" t="s">
        <v>1388</v>
      </c>
      <c r="B11" s="170">
        <v>28663</v>
      </c>
      <c r="C11" s="170">
        <f t="shared" si="0"/>
        <v>31790</v>
      </c>
      <c r="D11" s="170">
        <v>31495</v>
      </c>
      <c r="E11" s="352">
        <f t="shared" si="1"/>
        <v>99.07203523120478</v>
      </c>
      <c r="F11" s="170">
        <v>1471</v>
      </c>
      <c r="I11" s="160">
        <v>295</v>
      </c>
      <c r="J11" s="355"/>
    </row>
    <row r="12" spans="1:10" s="160" customFormat="1" ht="21" customHeight="1">
      <c r="A12" s="169" t="s">
        <v>1389</v>
      </c>
      <c r="B12" s="170">
        <v>131148</v>
      </c>
      <c r="C12" s="170">
        <f t="shared" si="0"/>
        <v>160100</v>
      </c>
      <c r="D12" s="170">
        <v>159105</v>
      </c>
      <c r="E12" s="352">
        <f t="shared" si="1"/>
        <v>99.3785134291068</v>
      </c>
      <c r="F12" s="170">
        <v>20502</v>
      </c>
      <c r="I12" s="160">
        <v>995</v>
      </c>
      <c r="J12" s="355"/>
    </row>
    <row r="13" spans="1:10" s="160" customFormat="1" ht="21" customHeight="1">
      <c r="A13" s="169" t="s">
        <v>1390</v>
      </c>
      <c r="B13" s="170">
        <v>153349</v>
      </c>
      <c r="C13" s="170">
        <f t="shared" si="0"/>
        <v>184462</v>
      </c>
      <c r="D13" s="170">
        <v>183885</v>
      </c>
      <c r="E13" s="352">
        <f t="shared" si="1"/>
        <v>99.68719844737669</v>
      </c>
      <c r="F13" s="170">
        <v>46625</v>
      </c>
      <c r="I13" s="160">
        <v>577</v>
      </c>
      <c r="J13" s="355"/>
    </row>
    <row r="14" spans="1:10" s="160" customFormat="1" ht="21" customHeight="1">
      <c r="A14" s="169" t="s">
        <v>1391</v>
      </c>
      <c r="B14" s="170">
        <v>23635</v>
      </c>
      <c r="C14" s="170">
        <f t="shared" si="0"/>
        <v>13853</v>
      </c>
      <c r="D14" s="170">
        <v>13629</v>
      </c>
      <c r="E14" s="352">
        <f t="shared" si="1"/>
        <v>98.38302172814552</v>
      </c>
      <c r="F14" s="170">
        <v>1622</v>
      </c>
      <c r="I14" s="160">
        <v>224</v>
      </c>
      <c r="J14" s="355"/>
    </row>
    <row r="15" spans="1:10" s="160" customFormat="1" ht="21" customHeight="1">
      <c r="A15" s="169" t="s">
        <v>1392</v>
      </c>
      <c r="B15" s="170">
        <v>104593</v>
      </c>
      <c r="C15" s="170">
        <f t="shared" si="0"/>
        <v>148563</v>
      </c>
      <c r="D15" s="170">
        <v>147900</v>
      </c>
      <c r="E15" s="352">
        <f t="shared" si="1"/>
        <v>99.55372468245794</v>
      </c>
      <c r="F15" s="170">
        <v>50687</v>
      </c>
      <c r="I15" s="160">
        <v>663</v>
      </c>
      <c r="J15" s="355"/>
    </row>
    <row r="16" spans="1:10" s="160" customFormat="1" ht="21" customHeight="1">
      <c r="A16" s="169" t="s">
        <v>1393</v>
      </c>
      <c r="B16" s="170">
        <v>75091</v>
      </c>
      <c r="C16" s="170">
        <f t="shared" si="0"/>
        <v>95932</v>
      </c>
      <c r="D16" s="170">
        <v>78282</v>
      </c>
      <c r="E16" s="352">
        <f t="shared" si="1"/>
        <v>81.60155109869491</v>
      </c>
      <c r="F16" s="170">
        <v>37900</v>
      </c>
      <c r="I16" s="160">
        <v>17650</v>
      </c>
      <c r="J16" s="355"/>
    </row>
    <row r="17" spans="1:10" s="160" customFormat="1" ht="21" customHeight="1">
      <c r="A17" s="169" t="s">
        <v>1394</v>
      </c>
      <c r="B17" s="170">
        <v>50160</v>
      </c>
      <c r="C17" s="170">
        <f t="shared" si="0"/>
        <v>41921</v>
      </c>
      <c r="D17" s="170">
        <v>29723</v>
      </c>
      <c r="E17" s="352">
        <f t="shared" si="1"/>
        <v>70.90241167911071</v>
      </c>
      <c r="F17" s="170">
        <v>14951</v>
      </c>
      <c r="I17" s="160">
        <v>12198</v>
      </c>
      <c r="J17" s="355"/>
    </row>
    <row r="18" spans="1:10" s="160" customFormat="1" ht="21" customHeight="1">
      <c r="A18" s="171" t="s">
        <v>1395</v>
      </c>
      <c r="B18" s="170">
        <v>12180</v>
      </c>
      <c r="C18" s="170">
        <f t="shared" si="0"/>
        <v>24813</v>
      </c>
      <c r="D18" s="170">
        <v>24242</v>
      </c>
      <c r="E18" s="352">
        <f t="shared" si="1"/>
        <v>97.69878692620804</v>
      </c>
      <c r="F18" s="170">
        <v>21586</v>
      </c>
      <c r="I18" s="160">
        <v>571</v>
      </c>
      <c r="J18" s="355"/>
    </row>
    <row r="19" spans="1:10" s="160" customFormat="1" ht="21" customHeight="1">
      <c r="A19" s="171" t="s">
        <v>1396</v>
      </c>
      <c r="B19" s="170">
        <v>5262</v>
      </c>
      <c r="C19" s="170">
        <f t="shared" si="0"/>
        <v>6463</v>
      </c>
      <c r="D19" s="170">
        <v>5741</v>
      </c>
      <c r="E19" s="352">
        <f t="shared" si="1"/>
        <v>88.8287173139409</v>
      </c>
      <c r="F19" s="170">
        <v>5415</v>
      </c>
      <c r="I19" s="160">
        <v>722</v>
      </c>
      <c r="J19" s="355"/>
    </row>
    <row r="20" spans="1:10" s="160" customFormat="1" ht="21" customHeight="1">
      <c r="A20" s="171" t="s">
        <v>1397</v>
      </c>
      <c r="B20" s="170">
        <v>2005</v>
      </c>
      <c r="C20" s="170">
        <f t="shared" si="0"/>
        <v>3071</v>
      </c>
      <c r="D20" s="170">
        <v>3071</v>
      </c>
      <c r="E20" s="352">
        <f t="shared" si="1"/>
        <v>100</v>
      </c>
      <c r="F20" s="170">
        <v>934</v>
      </c>
      <c r="J20" s="355"/>
    </row>
    <row r="21" spans="1:10" s="160" customFormat="1" ht="21" customHeight="1">
      <c r="A21" s="171" t="s">
        <v>1398</v>
      </c>
      <c r="B21" s="170"/>
      <c r="C21" s="170">
        <f t="shared" si="0"/>
        <v>4621</v>
      </c>
      <c r="D21" s="170">
        <v>4621</v>
      </c>
      <c r="E21" s="352">
        <f t="shared" si="1"/>
        <v>100</v>
      </c>
      <c r="F21" s="170"/>
      <c r="J21" s="355"/>
    </row>
    <row r="22" spans="1:10" s="160" customFormat="1" ht="21" customHeight="1">
      <c r="A22" s="171" t="s">
        <v>1399</v>
      </c>
      <c r="B22" s="170">
        <v>11616</v>
      </c>
      <c r="C22" s="170">
        <f t="shared" si="0"/>
        <v>12269</v>
      </c>
      <c r="D22" s="170">
        <v>9347</v>
      </c>
      <c r="E22" s="352">
        <f t="shared" si="1"/>
        <v>76.1838780666721</v>
      </c>
      <c r="F22" s="170">
        <v>2626</v>
      </c>
      <c r="I22" s="160">
        <v>2922</v>
      </c>
      <c r="J22" s="355"/>
    </row>
    <row r="23" spans="1:10" s="160" customFormat="1" ht="21" customHeight="1">
      <c r="A23" s="171" t="s">
        <v>1400</v>
      </c>
      <c r="B23" s="170">
        <v>77662</v>
      </c>
      <c r="C23" s="170">
        <f t="shared" si="0"/>
        <v>105277</v>
      </c>
      <c r="D23" s="170">
        <v>102472</v>
      </c>
      <c r="E23" s="352">
        <f t="shared" si="1"/>
        <v>97.33560036855154</v>
      </c>
      <c r="F23" s="170">
        <v>10303</v>
      </c>
      <c r="I23" s="160">
        <v>2805</v>
      </c>
      <c r="J23" s="355"/>
    </row>
    <row r="24" spans="1:10" s="160" customFormat="1" ht="21" customHeight="1">
      <c r="A24" s="171" t="s">
        <v>1401</v>
      </c>
      <c r="B24" s="170">
        <v>1417</v>
      </c>
      <c r="C24" s="170">
        <f t="shared" si="0"/>
        <v>1317</v>
      </c>
      <c r="D24" s="170">
        <v>1317</v>
      </c>
      <c r="E24" s="352">
        <f t="shared" si="1"/>
        <v>100</v>
      </c>
      <c r="F24" s="170"/>
      <c r="J24" s="355"/>
    </row>
    <row r="25" spans="1:10" s="160" customFormat="1" ht="21" customHeight="1">
      <c r="A25" s="171" t="s">
        <v>1402</v>
      </c>
      <c r="B25" s="170">
        <v>9270</v>
      </c>
      <c r="C25" s="170">
        <f t="shared" si="0"/>
        <v>9847</v>
      </c>
      <c r="D25" s="170">
        <v>9380</v>
      </c>
      <c r="E25" s="352">
        <f t="shared" si="1"/>
        <v>95.25743881385193</v>
      </c>
      <c r="F25" s="170">
        <v>324</v>
      </c>
      <c r="I25" s="160">
        <v>467</v>
      </c>
      <c r="J25" s="355"/>
    </row>
    <row r="26" spans="1:10" s="160" customFormat="1" ht="21" customHeight="1">
      <c r="A26" s="169" t="s">
        <v>1403</v>
      </c>
      <c r="B26" s="170">
        <v>31801</v>
      </c>
      <c r="C26" s="170">
        <f t="shared" si="0"/>
        <v>18754</v>
      </c>
      <c r="D26" s="170">
        <v>8249</v>
      </c>
      <c r="E26" s="352">
        <f t="shared" si="1"/>
        <v>43.98528313959689</v>
      </c>
      <c r="F26" s="170">
        <v>3699</v>
      </c>
      <c r="I26" s="160">
        <v>10505</v>
      </c>
      <c r="J26" s="355"/>
    </row>
    <row r="27" spans="1:10" s="160" customFormat="1" ht="21" customHeight="1">
      <c r="A27" s="169" t="s">
        <v>1404</v>
      </c>
      <c r="B27" s="170">
        <v>25445</v>
      </c>
      <c r="C27" s="170">
        <f t="shared" si="0"/>
        <v>25418</v>
      </c>
      <c r="D27" s="170">
        <v>25418</v>
      </c>
      <c r="E27" s="352">
        <f t="shared" si="1"/>
        <v>100</v>
      </c>
      <c r="F27" s="170"/>
      <c r="J27" s="355"/>
    </row>
    <row r="28" spans="1:10" s="160" customFormat="1" ht="21" customHeight="1">
      <c r="A28" s="169" t="s">
        <v>1405</v>
      </c>
      <c r="B28" s="170">
        <v>5</v>
      </c>
      <c r="C28" s="170">
        <f t="shared" si="0"/>
        <v>5</v>
      </c>
      <c r="D28" s="170">
        <v>5</v>
      </c>
      <c r="E28" s="352">
        <f t="shared" si="1"/>
        <v>100</v>
      </c>
      <c r="F28" s="170"/>
      <c r="J28" s="355"/>
    </row>
    <row r="29" spans="1:10" s="348" customFormat="1" ht="21" customHeight="1">
      <c r="A29" s="172" t="s">
        <v>1406</v>
      </c>
      <c r="B29" s="167">
        <v>19588</v>
      </c>
      <c r="C29" s="167">
        <v>0</v>
      </c>
      <c r="D29" s="167"/>
      <c r="E29" s="353"/>
      <c r="F29" s="167"/>
      <c r="J29" s="356"/>
    </row>
    <row r="30" spans="1:6" s="160" customFormat="1" ht="21" customHeight="1">
      <c r="A30" s="174" t="s">
        <v>1407</v>
      </c>
      <c r="B30" s="178">
        <f>B31+B32+B35+B33+B34</f>
        <v>299642</v>
      </c>
      <c r="C30" s="178">
        <f>C31+C32+C35+C33+C34</f>
        <v>344674</v>
      </c>
      <c r="D30" s="178">
        <f>D31+D32+D35+D33+D34</f>
        <v>581462</v>
      </c>
      <c r="E30" s="167"/>
      <c r="F30" s="173"/>
    </row>
    <row r="31" spans="1:6" ht="21" customHeight="1">
      <c r="A31" s="175" t="s">
        <v>1408</v>
      </c>
      <c r="B31" s="354">
        <v>225642</v>
      </c>
      <c r="C31" s="354">
        <v>233176</v>
      </c>
      <c r="D31" s="354">
        <v>253732</v>
      </c>
      <c r="E31" s="173"/>
      <c r="F31" s="176"/>
    </row>
    <row r="32" spans="1:6" ht="21" customHeight="1">
      <c r="A32" s="175" t="s">
        <v>1409</v>
      </c>
      <c r="B32" s="354"/>
      <c r="C32" s="354"/>
      <c r="D32" s="354">
        <v>202895</v>
      </c>
      <c r="E32" s="173"/>
      <c r="F32" s="176"/>
    </row>
    <row r="33" spans="1:6" ht="21" customHeight="1">
      <c r="A33" s="175" t="s">
        <v>1410</v>
      </c>
      <c r="B33" s="354"/>
      <c r="C33" s="354"/>
      <c r="D33" s="354"/>
      <c r="E33" s="173"/>
      <c r="F33" s="176"/>
    </row>
    <row r="34" spans="1:6" s="160" customFormat="1" ht="21" customHeight="1">
      <c r="A34" s="171" t="s">
        <v>1411</v>
      </c>
      <c r="B34" s="76">
        <v>74000</v>
      </c>
      <c r="C34" s="76">
        <v>74000</v>
      </c>
      <c r="D34" s="76">
        <v>74000</v>
      </c>
      <c r="E34" s="173"/>
      <c r="F34" s="176"/>
    </row>
    <row r="35" spans="1:6" ht="21" customHeight="1">
      <c r="A35" s="517" t="s">
        <v>1876</v>
      </c>
      <c r="B35" s="354"/>
      <c r="C35" s="354">
        <v>37498</v>
      </c>
      <c r="D35" s="354">
        <v>50835</v>
      </c>
      <c r="E35" s="173"/>
      <c r="F35" s="176"/>
    </row>
    <row r="36" spans="1:6" ht="21" customHeight="1">
      <c r="A36" s="177" t="s">
        <v>69</v>
      </c>
      <c r="B36" s="178">
        <f>B5+B30+B29</f>
        <v>1749062</v>
      </c>
      <c r="C36" s="178">
        <f>C5+C30</f>
        <v>1995858</v>
      </c>
      <c r="D36" s="178">
        <f>D5+D30</f>
        <v>2177033</v>
      </c>
      <c r="E36" s="178"/>
      <c r="F36" s="178"/>
    </row>
    <row r="37" spans="1:6" ht="24.75" customHeight="1">
      <c r="A37" s="560"/>
      <c r="B37" s="560"/>
      <c r="C37" s="560"/>
      <c r="D37" s="560"/>
      <c r="E37" s="560"/>
      <c r="F37" s="179"/>
    </row>
  </sheetData>
  <sheetProtection/>
  <mergeCells count="5">
    <mergeCell ref="A37:E37"/>
    <mergeCell ref="A1:F1"/>
    <mergeCell ref="A2:F2"/>
    <mergeCell ref="B3:C3"/>
    <mergeCell ref="D3:F3"/>
  </mergeCells>
  <printOptions horizontalCentered="1"/>
  <pageMargins left="0.8267716535433072" right="0.8267716535433072" top="0.9842519685039371" bottom="0.9842519685039371" header="0.5118110236220472" footer="0.7874015748031497"/>
  <pageSetup firstPageNumber="89" useFirstPageNumber="1" fitToHeight="0" fitToWidth="1" horizontalDpi="600" verticalDpi="600" orientation="portrait" paperSize="9" scale="83" r:id="rId1"/>
  <headerFooter differentOddEven="1" scaleWithDoc="0" alignWithMargins="0">
    <evenFooter>&amp;L&amp;14• &amp;P •</even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6"/>
  <sheetViews>
    <sheetView showZeros="0" zoomScaleSheetLayoutView="100" workbookViewId="0" topLeftCell="A1">
      <pane xSplit="1" ySplit="4" topLeftCell="C1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64" sqref="U164"/>
    </sheetView>
  </sheetViews>
  <sheetFormatPr defaultColWidth="8.75390625" defaultRowHeight="14.25"/>
  <cols>
    <col min="1" max="1" width="52.625" style="310" customWidth="1"/>
    <col min="2" max="3" width="13.75390625" style="312" customWidth="1"/>
    <col min="4" max="4" width="13.75390625" style="313" customWidth="1"/>
    <col min="5" max="5" width="11.00390625" style="314" customWidth="1"/>
    <col min="6" max="6" width="9.50390625" style="313" customWidth="1"/>
    <col min="7" max="8" width="9.125" style="314" hidden="1" customWidth="1"/>
    <col min="9" max="9" width="11.25390625" style="315" hidden="1" customWidth="1"/>
    <col min="10" max="10" width="11.625" style="315" hidden="1" customWidth="1"/>
    <col min="11" max="11" width="12.00390625" style="314" hidden="1" customWidth="1"/>
    <col min="12" max="12" width="7.50390625" style="312" hidden="1" customWidth="1"/>
    <col min="13" max="14" width="9.00390625" style="310" hidden="1" customWidth="1"/>
    <col min="15" max="15" width="9.00390625" style="316" hidden="1" customWidth="1"/>
    <col min="16" max="17" width="9.00390625" style="310" hidden="1" customWidth="1"/>
    <col min="18" max="18" width="9.00390625" style="310" customWidth="1"/>
    <col min="19" max="241" width="9.00390625" style="310" bestFit="1" customWidth="1"/>
  </cols>
  <sheetData>
    <row r="1" spans="1:6" ht="17.25" customHeight="1">
      <c r="A1" s="561" t="s">
        <v>1412</v>
      </c>
      <c r="B1" s="561"/>
      <c r="C1" s="561"/>
      <c r="D1" s="561"/>
      <c r="E1" s="562"/>
      <c r="F1" s="561"/>
    </row>
    <row r="2" spans="1:12" ht="24.75" customHeight="1">
      <c r="A2" s="564" t="s">
        <v>1413</v>
      </c>
      <c r="B2" s="564"/>
      <c r="C2" s="564"/>
      <c r="D2" s="564"/>
      <c r="E2" s="564"/>
      <c r="F2" s="564"/>
      <c r="G2" s="317"/>
      <c r="H2" s="317"/>
      <c r="I2" s="317"/>
      <c r="J2" s="317"/>
      <c r="K2" s="317"/>
      <c r="L2" s="317"/>
    </row>
    <row r="3" spans="1:11" ht="15" customHeight="1">
      <c r="A3" s="318"/>
      <c r="D3" s="556" t="s">
        <v>1822</v>
      </c>
      <c r="E3" s="556"/>
      <c r="F3" s="556"/>
      <c r="K3" s="314" t="s">
        <v>2</v>
      </c>
    </row>
    <row r="4" spans="1:15" ht="47.25" customHeight="1">
      <c r="A4" s="20" t="s">
        <v>86</v>
      </c>
      <c r="B4" s="164" t="s">
        <v>1341</v>
      </c>
      <c r="C4" s="164" t="s">
        <v>1380</v>
      </c>
      <c r="D4" s="165" t="s">
        <v>1343</v>
      </c>
      <c r="E4" s="319" t="s">
        <v>1344</v>
      </c>
      <c r="F4" s="320" t="s">
        <v>1381</v>
      </c>
      <c r="G4" s="321"/>
      <c r="H4" s="321"/>
      <c r="I4" s="321" t="s">
        <v>1414</v>
      </c>
      <c r="J4" s="321" t="s">
        <v>1415</v>
      </c>
      <c r="K4" s="332" t="s">
        <v>93</v>
      </c>
      <c r="L4" s="333" t="s">
        <v>1416</v>
      </c>
      <c r="O4" s="316" t="s">
        <v>1417</v>
      </c>
    </row>
    <row r="5" spans="1:241" s="617" customFormat="1" ht="24.75" customHeight="1">
      <c r="A5" s="609" t="s">
        <v>1418</v>
      </c>
      <c r="B5" s="610">
        <f>SUM(B6:B29)</f>
        <v>98778</v>
      </c>
      <c r="C5" s="610">
        <f>SUM(C6:C29)</f>
        <v>86801</v>
      </c>
      <c r="D5" s="611">
        <f>SUM(D6:D29)</f>
        <v>84568</v>
      </c>
      <c r="E5" s="612">
        <f>D5/C5*100</f>
        <v>97.42744899252313</v>
      </c>
      <c r="F5" s="611">
        <f>SUM(F6:F29)</f>
        <v>3901</v>
      </c>
      <c r="G5" s="613"/>
      <c r="H5" s="613"/>
      <c r="I5" s="610"/>
      <c r="J5" s="610"/>
      <c r="K5" s="612"/>
      <c r="L5" s="614" t="e">
        <f>#REF!/#REF!*100-100</f>
        <v>#REF!</v>
      </c>
      <c r="M5" s="615"/>
      <c r="N5" s="615"/>
      <c r="O5" s="616">
        <f>SUM(O6:O29)</f>
        <v>2233</v>
      </c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  <c r="CF5" s="615"/>
      <c r="CG5" s="615"/>
      <c r="CH5" s="615"/>
      <c r="CI5" s="615"/>
      <c r="CJ5" s="615"/>
      <c r="CK5" s="615"/>
      <c r="CL5" s="615"/>
      <c r="CM5" s="615"/>
      <c r="CN5" s="615"/>
      <c r="CO5" s="615"/>
      <c r="CP5" s="615"/>
      <c r="CQ5" s="615"/>
      <c r="CR5" s="615"/>
      <c r="CS5" s="615"/>
      <c r="CT5" s="615"/>
      <c r="CU5" s="615"/>
      <c r="CV5" s="615"/>
      <c r="CW5" s="615"/>
      <c r="CX5" s="615"/>
      <c r="CY5" s="615"/>
      <c r="CZ5" s="615"/>
      <c r="DA5" s="615"/>
      <c r="DB5" s="615"/>
      <c r="DC5" s="615"/>
      <c r="DD5" s="615"/>
      <c r="DE5" s="615"/>
      <c r="DF5" s="615"/>
      <c r="DG5" s="615"/>
      <c r="DH5" s="615"/>
      <c r="DI5" s="615"/>
      <c r="DJ5" s="615"/>
      <c r="DK5" s="615"/>
      <c r="DL5" s="615"/>
      <c r="DM5" s="615"/>
      <c r="DN5" s="615"/>
      <c r="DO5" s="615"/>
      <c r="DP5" s="615"/>
      <c r="DQ5" s="615"/>
      <c r="DR5" s="615"/>
      <c r="DS5" s="615"/>
      <c r="DT5" s="615"/>
      <c r="DU5" s="615"/>
      <c r="DV5" s="615"/>
      <c r="DW5" s="615"/>
      <c r="DX5" s="615"/>
      <c r="DY5" s="615"/>
      <c r="DZ5" s="615"/>
      <c r="EA5" s="615"/>
      <c r="EB5" s="615"/>
      <c r="EC5" s="615"/>
      <c r="ED5" s="615"/>
      <c r="EE5" s="615"/>
      <c r="EF5" s="615"/>
      <c r="EG5" s="615"/>
      <c r="EH5" s="615"/>
      <c r="EI5" s="615"/>
      <c r="EJ5" s="615"/>
      <c r="EK5" s="615"/>
      <c r="EL5" s="615"/>
      <c r="EM5" s="615"/>
      <c r="EN5" s="615"/>
      <c r="EO5" s="615"/>
      <c r="EP5" s="615"/>
      <c r="EQ5" s="615"/>
      <c r="ER5" s="615"/>
      <c r="ES5" s="615"/>
      <c r="ET5" s="615"/>
      <c r="EU5" s="615"/>
      <c r="EV5" s="615"/>
      <c r="EW5" s="615"/>
      <c r="EX5" s="615"/>
      <c r="EY5" s="615"/>
      <c r="EZ5" s="615"/>
      <c r="FA5" s="615"/>
      <c r="FB5" s="615"/>
      <c r="FC5" s="615"/>
      <c r="FD5" s="615"/>
      <c r="FE5" s="615"/>
      <c r="FF5" s="615"/>
      <c r="FG5" s="615"/>
      <c r="FH5" s="615"/>
      <c r="FI5" s="615"/>
      <c r="FJ5" s="615"/>
      <c r="FK5" s="615"/>
      <c r="FL5" s="615"/>
      <c r="FM5" s="615"/>
      <c r="FN5" s="615"/>
      <c r="FO5" s="615"/>
      <c r="FP5" s="615"/>
      <c r="FQ5" s="615"/>
      <c r="FR5" s="615"/>
      <c r="FS5" s="615"/>
      <c r="FT5" s="615"/>
      <c r="FU5" s="615"/>
      <c r="FV5" s="615"/>
      <c r="FW5" s="615"/>
      <c r="FX5" s="615"/>
      <c r="FY5" s="615"/>
      <c r="FZ5" s="615"/>
      <c r="GA5" s="615"/>
      <c r="GB5" s="615"/>
      <c r="GC5" s="615"/>
      <c r="GD5" s="615"/>
      <c r="GE5" s="615"/>
      <c r="GF5" s="615"/>
      <c r="GG5" s="615"/>
      <c r="GH5" s="615"/>
      <c r="GI5" s="615"/>
      <c r="GJ5" s="615"/>
      <c r="GK5" s="615"/>
      <c r="GL5" s="615"/>
      <c r="GM5" s="615"/>
      <c r="GN5" s="615"/>
      <c r="GO5" s="615"/>
      <c r="GP5" s="615"/>
      <c r="GQ5" s="615"/>
      <c r="GR5" s="615"/>
      <c r="GS5" s="615"/>
      <c r="GT5" s="615"/>
      <c r="GU5" s="615"/>
      <c r="GV5" s="615"/>
      <c r="GW5" s="615"/>
      <c r="GX5" s="615"/>
      <c r="GY5" s="615"/>
      <c r="GZ5" s="615"/>
      <c r="HA5" s="615"/>
      <c r="HB5" s="615"/>
      <c r="HC5" s="615"/>
      <c r="HD5" s="615"/>
      <c r="HE5" s="615"/>
      <c r="HF5" s="615"/>
      <c r="HG5" s="615"/>
      <c r="HH5" s="615"/>
      <c r="HI5" s="615"/>
      <c r="HJ5" s="615"/>
      <c r="HK5" s="615"/>
      <c r="HL5" s="615"/>
      <c r="HM5" s="615"/>
      <c r="HN5" s="615"/>
      <c r="HO5" s="615"/>
      <c r="HP5" s="615"/>
      <c r="HQ5" s="615"/>
      <c r="HR5" s="615"/>
      <c r="HS5" s="615"/>
      <c r="HT5" s="615"/>
      <c r="HU5" s="615"/>
      <c r="HV5" s="615"/>
      <c r="HW5" s="615"/>
      <c r="HX5" s="615"/>
      <c r="HY5" s="615"/>
      <c r="HZ5" s="615"/>
      <c r="IA5" s="615"/>
      <c r="IB5" s="615"/>
      <c r="IC5" s="615"/>
      <c r="ID5" s="615"/>
      <c r="IE5" s="615"/>
      <c r="IF5" s="615"/>
      <c r="IG5" s="615"/>
    </row>
    <row r="6" spans="1:12" ht="24.75" customHeight="1">
      <c r="A6" s="327" t="s">
        <v>1419</v>
      </c>
      <c r="B6" s="323">
        <v>1818</v>
      </c>
      <c r="C6" s="323">
        <f aca="true" t="shared" si="0" ref="C6:C29">D6+O6</f>
        <v>1791</v>
      </c>
      <c r="D6" s="324">
        <v>1791</v>
      </c>
      <c r="E6" s="325">
        <f aca="true" t="shared" si="1" ref="E6:E60">D6/C6*100</f>
        <v>100</v>
      </c>
      <c r="F6" s="328"/>
      <c r="G6" s="326"/>
      <c r="H6" s="326"/>
      <c r="I6" s="323"/>
      <c r="J6" s="323"/>
      <c r="K6" s="325"/>
      <c r="L6" s="36" t="e">
        <f>#REF!/#REF!*100-100</f>
        <v>#REF!</v>
      </c>
    </row>
    <row r="7" spans="1:15" ht="24.75" customHeight="1">
      <c r="A7" s="327" t="s">
        <v>1420</v>
      </c>
      <c r="B7" s="323">
        <v>1714</v>
      </c>
      <c r="C7" s="323">
        <f t="shared" si="0"/>
        <v>1840</v>
      </c>
      <c r="D7" s="328">
        <v>1735</v>
      </c>
      <c r="E7" s="325">
        <f t="shared" si="1"/>
        <v>94.29347826086956</v>
      </c>
      <c r="F7" s="328"/>
      <c r="G7" s="326"/>
      <c r="H7" s="326"/>
      <c r="I7" s="326"/>
      <c r="J7" s="326"/>
      <c r="K7" s="335"/>
      <c r="L7" s="336"/>
      <c r="O7" s="316">
        <v>105</v>
      </c>
    </row>
    <row r="8" spans="1:15" ht="24.75" customHeight="1">
      <c r="A8" s="327" t="s">
        <v>1421</v>
      </c>
      <c r="B8" s="323">
        <v>14210</v>
      </c>
      <c r="C8" s="323">
        <f t="shared" si="0"/>
        <v>13227</v>
      </c>
      <c r="D8" s="328">
        <v>12230</v>
      </c>
      <c r="E8" s="325">
        <f t="shared" si="1"/>
        <v>92.46238754063658</v>
      </c>
      <c r="F8" s="328">
        <v>12</v>
      </c>
      <c r="G8" s="326"/>
      <c r="H8" s="326"/>
      <c r="I8" s="326"/>
      <c r="J8" s="326"/>
      <c r="K8" s="335"/>
      <c r="L8" s="336"/>
      <c r="O8" s="316">
        <v>997</v>
      </c>
    </row>
    <row r="9" spans="1:15" ht="21" customHeight="1">
      <c r="A9" s="327" t="s">
        <v>1422</v>
      </c>
      <c r="B9" s="323">
        <v>2451</v>
      </c>
      <c r="C9" s="323">
        <f t="shared" si="0"/>
        <v>2782</v>
      </c>
      <c r="D9" s="328">
        <v>2303</v>
      </c>
      <c r="E9" s="325">
        <f t="shared" si="1"/>
        <v>82.78217109992812</v>
      </c>
      <c r="F9" s="328">
        <v>17</v>
      </c>
      <c r="G9" s="326"/>
      <c r="H9" s="326"/>
      <c r="I9" s="326"/>
      <c r="J9" s="326"/>
      <c r="K9" s="335"/>
      <c r="L9" s="336"/>
      <c r="O9" s="316">
        <v>479</v>
      </c>
    </row>
    <row r="10" spans="1:15" ht="24.75" customHeight="1">
      <c r="A10" s="327" t="s">
        <v>1423</v>
      </c>
      <c r="B10" s="323">
        <v>1373</v>
      </c>
      <c r="C10" s="323">
        <f t="shared" si="0"/>
        <v>1384</v>
      </c>
      <c r="D10" s="328">
        <v>1370</v>
      </c>
      <c r="E10" s="325">
        <f t="shared" si="1"/>
        <v>98.98843930635837</v>
      </c>
      <c r="F10" s="328">
        <v>43</v>
      </c>
      <c r="G10" s="326"/>
      <c r="H10" s="326"/>
      <c r="I10" s="326"/>
      <c r="J10" s="326"/>
      <c r="K10" s="335"/>
      <c r="L10" s="336"/>
      <c r="O10" s="316">
        <v>14</v>
      </c>
    </row>
    <row r="11" spans="1:12" ht="24.75" customHeight="1">
      <c r="A11" s="327" t="s">
        <v>1424</v>
      </c>
      <c r="B11" s="323">
        <v>3542</v>
      </c>
      <c r="C11" s="323">
        <f t="shared" si="0"/>
        <v>3562</v>
      </c>
      <c r="D11" s="328">
        <v>3562</v>
      </c>
      <c r="E11" s="325">
        <f t="shared" si="1"/>
        <v>100</v>
      </c>
      <c r="F11" s="328"/>
      <c r="G11" s="326"/>
      <c r="H11" s="326"/>
      <c r="I11" s="326"/>
      <c r="J11" s="326"/>
      <c r="K11" s="335"/>
      <c r="L11" s="336"/>
    </row>
    <row r="12" spans="1:12" ht="24.75" customHeight="1">
      <c r="A12" s="327" t="s">
        <v>1425</v>
      </c>
      <c r="B12" s="323">
        <v>20000</v>
      </c>
      <c r="C12" s="323">
        <f t="shared" si="0"/>
        <v>17272</v>
      </c>
      <c r="D12" s="328">
        <v>17272</v>
      </c>
      <c r="E12" s="325">
        <f t="shared" si="1"/>
        <v>100</v>
      </c>
      <c r="F12" s="328"/>
      <c r="G12" s="326"/>
      <c r="H12" s="326"/>
      <c r="I12" s="326"/>
      <c r="J12" s="326"/>
      <c r="K12" s="335"/>
      <c r="L12" s="336"/>
    </row>
    <row r="13" spans="1:15" ht="24.75" customHeight="1">
      <c r="A13" s="327" t="s">
        <v>1426</v>
      </c>
      <c r="B13" s="323">
        <v>1258</v>
      </c>
      <c r="C13" s="323">
        <f t="shared" si="0"/>
        <v>1264</v>
      </c>
      <c r="D13" s="328">
        <v>1224</v>
      </c>
      <c r="E13" s="325">
        <f t="shared" si="1"/>
        <v>96.83544303797468</v>
      </c>
      <c r="F13" s="328">
        <v>80</v>
      </c>
      <c r="G13" s="326"/>
      <c r="H13" s="326"/>
      <c r="I13" s="326"/>
      <c r="J13" s="326"/>
      <c r="K13" s="335"/>
      <c r="L13" s="336"/>
      <c r="O13" s="316">
        <v>40</v>
      </c>
    </row>
    <row r="14" spans="1:12" ht="24.75" customHeight="1">
      <c r="A14" s="327" t="s">
        <v>1427</v>
      </c>
      <c r="B14" s="323"/>
      <c r="C14" s="323">
        <f t="shared" si="0"/>
        <v>480</v>
      </c>
      <c r="D14" s="328">
        <v>480</v>
      </c>
      <c r="E14" s="325">
        <f t="shared" si="1"/>
        <v>100</v>
      </c>
      <c r="F14" s="328"/>
      <c r="G14" s="326"/>
      <c r="H14" s="326"/>
      <c r="I14" s="326"/>
      <c r="J14" s="326"/>
      <c r="K14" s="335"/>
      <c r="L14" s="336"/>
    </row>
    <row r="15" spans="1:12" ht="24.75" customHeight="1">
      <c r="A15" s="327" t="s">
        <v>1428</v>
      </c>
      <c r="B15" s="323">
        <v>4010</v>
      </c>
      <c r="C15" s="323">
        <f t="shared" si="0"/>
        <v>3636</v>
      </c>
      <c r="D15" s="328">
        <v>3636</v>
      </c>
      <c r="E15" s="325">
        <f t="shared" si="1"/>
        <v>100</v>
      </c>
      <c r="F15" s="328"/>
      <c r="G15" s="326"/>
      <c r="H15" s="326"/>
      <c r="I15" s="326"/>
      <c r="J15" s="326"/>
      <c r="K15" s="335"/>
      <c r="L15" s="336"/>
    </row>
    <row r="16" spans="1:12" ht="24.75" customHeight="1">
      <c r="A16" s="327" t="s">
        <v>1429</v>
      </c>
      <c r="B16" s="323">
        <v>9059</v>
      </c>
      <c r="C16" s="323">
        <f t="shared" si="0"/>
        <v>8457</v>
      </c>
      <c r="D16" s="328">
        <v>8457</v>
      </c>
      <c r="E16" s="325">
        <f t="shared" si="1"/>
        <v>100</v>
      </c>
      <c r="F16" s="328"/>
      <c r="G16" s="326"/>
      <c r="H16" s="326"/>
      <c r="I16" s="326"/>
      <c r="J16" s="326"/>
      <c r="K16" s="335"/>
      <c r="L16" s="336"/>
    </row>
    <row r="17" spans="1:15" ht="24.75" customHeight="1">
      <c r="A17" s="327" t="s">
        <v>1430</v>
      </c>
      <c r="B17" s="323"/>
      <c r="C17" s="323">
        <f t="shared" si="0"/>
        <v>383</v>
      </c>
      <c r="D17" s="328">
        <v>184</v>
      </c>
      <c r="E17" s="325">
        <f t="shared" si="1"/>
        <v>48.04177545691906</v>
      </c>
      <c r="F17" s="328">
        <v>382</v>
      </c>
      <c r="G17" s="326"/>
      <c r="H17" s="326"/>
      <c r="I17" s="326"/>
      <c r="J17" s="326"/>
      <c r="K17" s="335"/>
      <c r="L17" s="336"/>
      <c r="O17" s="316">
        <v>199</v>
      </c>
    </row>
    <row r="18" spans="1:12" ht="24.75" customHeight="1">
      <c r="A18" s="327" t="s">
        <v>1431</v>
      </c>
      <c r="B18" s="323">
        <v>56</v>
      </c>
      <c r="C18" s="323">
        <f t="shared" si="0"/>
        <v>28</v>
      </c>
      <c r="D18" s="328">
        <v>28</v>
      </c>
      <c r="E18" s="325">
        <f t="shared" si="1"/>
        <v>100</v>
      </c>
      <c r="F18" s="328">
        <v>2</v>
      </c>
      <c r="G18" s="326"/>
      <c r="H18" s="326"/>
      <c r="I18" s="326"/>
      <c r="J18" s="326"/>
      <c r="K18" s="335"/>
      <c r="L18" s="336"/>
    </row>
    <row r="19" spans="1:12" ht="24.75" customHeight="1">
      <c r="A19" s="327" t="s">
        <v>1432</v>
      </c>
      <c r="B19" s="323">
        <v>52</v>
      </c>
      <c r="C19" s="323">
        <f t="shared" si="0"/>
        <v>25</v>
      </c>
      <c r="D19" s="328">
        <v>25</v>
      </c>
      <c r="E19" s="325">
        <f t="shared" si="1"/>
        <v>100</v>
      </c>
      <c r="F19" s="328"/>
      <c r="G19" s="326"/>
      <c r="H19" s="326"/>
      <c r="I19" s="326"/>
      <c r="J19" s="326"/>
      <c r="K19" s="335"/>
      <c r="L19" s="336"/>
    </row>
    <row r="20" spans="1:12" ht="21" customHeight="1">
      <c r="A20" s="327" t="s">
        <v>1433</v>
      </c>
      <c r="B20" s="323">
        <v>641</v>
      </c>
      <c r="C20" s="323">
        <f t="shared" si="0"/>
        <v>603</v>
      </c>
      <c r="D20" s="328">
        <v>603</v>
      </c>
      <c r="E20" s="325">
        <f t="shared" si="1"/>
        <v>100</v>
      </c>
      <c r="F20" s="328"/>
      <c r="G20" s="326"/>
      <c r="H20" s="326"/>
      <c r="I20" s="326"/>
      <c r="J20" s="326"/>
      <c r="K20" s="335"/>
      <c r="L20" s="336"/>
    </row>
    <row r="21" spans="1:12" ht="24.75" customHeight="1">
      <c r="A21" s="327" t="s">
        <v>1434</v>
      </c>
      <c r="B21" s="323">
        <v>522</v>
      </c>
      <c r="C21" s="323">
        <f t="shared" si="0"/>
        <v>495</v>
      </c>
      <c r="D21" s="328">
        <v>495</v>
      </c>
      <c r="E21" s="325">
        <f t="shared" si="1"/>
        <v>100</v>
      </c>
      <c r="F21" s="328"/>
      <c r="G21" s="326"/>
      <c r="H21" s="326"/>
      <c r="I21" s="326"/>
      <c r="J21" s="326"/>
      <c r="K21" s="335"/>
      <c r="L21" s="336"/>
    </row>
    <row r="22" spans="1:15" ht="24.75" customHeight="1">
      <c r="A22" s="327" t="s">
        <v>1435</v>
      </c>
      <c r="B22" s="323">
        <v>1413</v>
      </c>
      <c r="C22" s="323">
        <f t="shared" si="0"/>
        <v>1402</v>
      </c>
      <c r="D22" s="328">
        <v>1330</v>
      </c>
      <c r="E22" s="325">
        <f t="shared" si="1"/>
        <v>94.8644793152639</v>
      </c>
      <c r="F22" s="328">
        <v>65</v>
      </c>
      <c r="G22" s="326"/>
      <c r="H22" s="326"/>
      <c r="I22" s="326"/>
      <c r="J22" s="326"/>
      <c r="K22" s="335"/>
      <c r="L22" s="336"/>
      <c r="O22" s="316">
        <v>72</v>
      </c>
    </row>
    <row r="23" spans="1:15" ht="24.75" customHeight="1">
      <c r="A23" s="327" t="s">
        <v>1436</v>
      </c>
      <c r="B23" s="323">
        <v>2809</v>
      </c>
      <c r="C23" s="323">
        <f t="shared" si="0"/>
        <v>2990</v>
      </c>
      <c r="D23" s="328">
        <v>2845</v>
      </c>
      <c r="E23" s="325">
        <f t="shared" si="1"/>
        <v>95.15050167224081</v>
      </c>
      <c r="F23" s="328">
        <v>13</v>
      </c>
      <c r="G23" s="326"/>
      <c r="H23" s="326"/>
      <c r="I23" s="326"/>
      <c r="J23" s="326"/>
      <c r="K23" s="335"/>
      <c r="L23" s="336"/>
      <c r="O23" s="316">
        <v>145</v>
      </c>
    </row>
    <row r="24" spans="1:15" ht="24.75" customHeight="1">
      <c r="A24" s="327" t="s">
        <v>1437</v>
      </c>
      <c r="B24" s="323">
        <v>13955</v>
      </c>
      <c r="C24" s="323">
        <f t="shared" si="0"/>
        <v>5109</v>
      </c>
      <c r="D24" s="328">
        <v>4979</v>
      </c>
      <c r="E24" s="325">
        <f t="shared" si="1"/>
        <v>97.45547073791349</v>
      </c>
      <c r="F24" s="328">
        <v>2570</v>
      </c>
      <c r="G24" s="326"/>
      <c r="H24" s="326"/>
      <c r="I24" s="326"/>
      <c r="J24" s="326"/>
      <c r="K24" s="335"/>
      <c r="L24" s="336"/>
      <c r="O24" s="316">
        <v>130</v>
      </c>
    </row>
    <row r="25" spans="1:12" ht="24.75" customHeight="1">
      <c r="A25" s="327" t="s">
        <v>1438</v>
      </c>
      <c r="B25" s="323">
        <v>2373</v>
      </c>
      <c r="C25" s="323">
        <f t="shared" si="0"/>
        <v>2614</v>
      </c>
      <c r="D25" s="328">
        <v>2614</v>
      </c>
      <c r="E25" s="325">
        <f t="shared" si="1"/>
        <v>100</v>
      </c>
      <c r="F25" s="328">
        <v>19</v>
      </c>
      <c r="G25" s="326"/>
      <c r="H25" s="326"/>
      <c r="I25" s="326"/>
      <c r="J25" s="326"/>
      <c r="K25" s="335"/>
      <c r="L25" s="336"/>
    </row>
    <row r="26" spans="1:15" ht="24.75" customHeight="1">
      <c r="A26" s="327" t="s">
        <v>1439</v>
      </c>
      <c r="B26" s="323">
        <v>1243</v>
      </c>
      <c r="C26" s="323">
        <f t="shared" si="0"/>
        <v>1254</v>
      </c>
      <c r="D26" s="324">
        <v>1240</v>
      </c>
      <c r="E26" s="325">
        <f t="shared" si="1"/>
        <v>98.88357256778309</v>
      </c>
      <c r="F26" s="328">
        <v>14</v>
      </c>
      <c r="G26" s="326"/>
      <c r="H26" s="326"/>
      <c r="I26" s="323"/>
      <c r="J26" s="323"/>
      <c r="K26" s="325"/>
      <c r="L26" s="36" t="e">
        <f>#REF!/#REF!*100-100</f>
        <v>#REF!</v>
      </c>
      <c r="O26" s="316">
        <v>14</v>
      </c>
    </row>
    <row r="27" spans="1:15" ht="24.75" customHeight="1">
      <c r="A27" s="327" t="s">
        <v>1440</v>
      </c>
      <c r="B27" s="323">
        <v>1717</v>
      </c>
      <c r="C27" s="323">
        <f t="shared" si="0"/>
        <v>1712</v>
      </c>
      <c r="D27" s="328">
        <v>1684</v>
      </c>
      <c r="E27" s="325">
        <f t="shared" si="1"/>
        <v>98.36448598130842</v>
      </c>
      <c r="F27" s="328">
        <v>45</v>
      </c>
      <c r="G27" s="326"/>
      <c r="H27" s="326"/>
      <c r="I27" s="326"/>
      <c r="J27" s="326"/>
      <c r="K27" s="335"/>
      <c r="L27" s="336"/>
      <c r="O27" s="316">
        <v>28</v>
      </c>
    </row>
    <row r="28" spans="1:12" ht="24.75" customHeight="1">
      <c r="A28" s="327" t="s">
        <v>1441</v>
      </c>
      <c r="B28" s="323">
        <v>13983</v>
      </c>
      <c r="C28" s="323">
        <f t="shared" si="0"/>
        <v>14481</v>
      </c>
      <c r="D28" s="328">
        <v>14481</v>
      </c>
      <c r="E28" s="325">
        <f t="shared" si="1"/>
        <v>100</v>
      </c>
      <c r="F28" s="328">
        <v>629</v>
      </c>
      <c r="G28" s="326"/>
      <c r="H28" s="326"/>
      <c r="I28" s="326"/>
      <c r="J28" s="326"/>
      <c r="K28" s="335"/>
      <c r="L28" s="336"/>
    </row>
    <row r="29" spans="1:15" ht="24.75" customHeight="1">
      <c r="A29" s="327" t="s">
        <v>1442</v>
      </c>
      <c r="B29" s="323">
        <v>579</v>
      </c>
      <c r="C29" s="323">
        <f t="shared" si="0"/>
        <v>10</v>
      </c>
      <c r="D29" s="328"/>
      <c r="E29" s="325">
        <f t="shared" si="1"/>
        <v>0</v>
      </c>
      <c r="F29" s="328">
        <v>10</v>
      </c>
      <c r="G29" s="326"/>
      <c r="H29" s="326"/>
      <c r="I29" s="326"/>
      <c r="J29" s="326"/>
      <c r="K29" s="335"/>
      <c r="L29" s="336"/>
      <c r="O29" s="316">
        <v>10</v>
      </c>
    </row>
    <row r="30" spans="1:241" s="617" customFormat="1" ht="22.5" customHeight="1">
      <c r="A30" s="609" t="s">
        <v>1443</v>
      </c>
      <c r="B30" s="610" t="e">
        <f>SUM(#REF!)</f>
        <v>#REF!</v>
      </c>
      <c r="C30" s="610">
        <v>986</v>
      </c>
      <c r="D30" s="611">
        <v>848</v>
      </c>
      <c r="E30" s="612">
        <v>86.00405679513185</v>
      </c>
      <c r="F30" s="611">
        <v>195</v>
      </c>
      <c r="G30" s="613"/>
      <c r="H30" s="613"/>
      <c r="I30" s="613"/>
      <c r="J30" s="613"/>
      <c r="K30" s="618"/>
      <c r="L30" s="619"/>
      <c r="M30" s="615"/>
      <c r="N30" s="615"/>
      <c r="O30" s="616" t="e">
        <f>#REF!</f>
        <v>#REF!</v>
      </c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5"/>
      <c r="BF30" s="615"/>
      <c r="BG30" s="615"/>
      <c r="BH30" s="615"/>
      <c r="BI30" s="615"/>
      <c r="BJ30" s="615"/>
      <c r="BK30" s="615"/>
      <c r="BL30" s="615"/>
      <c r="BM30" s="615"/>
      <c r="BN30" s="615"/>
      <c r="BO30" s="615"/>
      <c r="BP30" s="615"/>
      <c r="BQ30" s="615"/>
      <c r="BR30" s="615"/>
      <c r="BS30" s="615"/>
      <c r="BT30" s="615"/>
      <c r="BU30" s="615"/>
      <c r="BV30" s="615"/>
      <c r="BW30" s="615"/>
      <c r="BX30" s="615"/>
      <c r="BY30" s="615"/>
      <c r="BZ30" s="615"/>
      <c r="CA30" s="615"/>
      <c r="CB30" s="615"/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5"/>
      <c r="DD30" s="615"/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/>
      <c r="DS30" s="615"/>
      <c r="DT30" s="615"/>
      <c r="DU30" s="615"/>
      <c r="DV30" s="615"/>
      <c r="DW30" s="615"/>
      <c r="DX30" s="615"/>
      <c r="DY30" s="615"/>
      <c r="DZ30" s="615"/>
      <c r="EA30" s="615"/>
      <c r="EB30" s="615"/>
      <c r="EC30" s="615"/>
      <c r="ED30" s="615"/>
      <c r="EE30" s="615"/>
      <c r="EF30" s="615"/>
      <c r="EG30" s="615"/>
      <c r="EH30" s="615"/>
      <c r="EI30" s="615"/>
      <c r="EJ30" s="615"/>
      <c r="EK30" s="615"/>
      <c r="EL30" s="615"/>
      <c r="EM30" s="615"/>
      <c r="EN30" s="615"/>
      <c r="EO30" s="615"/>
      <c r="EP30" s="615"/>
      <c r="EQ30" s="615"/>
      <c r="ER30" s="615"/>
      <c r="ES30" s="615"/>
      <c r="ET30" s="615"/>
      <c r="EU30" s="615"/>
      <c r="EV30" s="615"/>
      <c r="EW30" s="615"/>
      <c r="EX30" s="615"/>
      <c r="EY30" s="615"/>
      <c r="EZ30" s="615"/>
      <c r="FA30" s="615"/>
      <c r="FB30" s="615"/>
      <c r="FC30" s="615"/>
      <c r="FD30" s="615"/>
      <c r="FE30" s="615"/>
      <c r="FF30" s="615"/>
      <c r="FG30" s="615"/>
      <c r="FH30" s="615"/>
      <c r="FI30" s="615"/>
      <c r="FJ30" s="615"/>
      <c r="FK30" s="615"/>
      <c r="FL30" s="615"/>
      <c r="FM30" s="615"/>
      <c r="FN30" s="615"/>
      <c r="FO30" s="615"/>
      <c r="FP30" s="615"/>
      <c r="FQ30" s="615"/>
      <c r="FR30" s="615"/>
      <c r="FS30" s="615"/>
      <c r="FT30" s="615"/>
      <c r="FU30" s="615"/>
      <c r="FV30" s="615"/>
      <c r="FW30" s="615"/>
      <c r="FX30" s="615"/>
      <c r="FY30" s="615"/>
      <c r="FZ30" s="615"/>
      <c r="GA30" s="615"/>
      <c r="GB30" s="615"/>
      <c r="GC30" s="615"/>
      <c r="GD30" s="615"/>
      <c r="GE30" s="615"/>
      <c r="GF30" s="615"/>
      <c r="GG30" s="615"/>
      <c r="GH30" s="615"/>
      <c r="GI30" s="615"/>
      <c r="GJ30" s="615"/>
      <c r="GK30" s="615"/>
      <c r="GL30" s="615"/>
      <c r="GM30" s="615"/>
      <c r="GN30" s="615"/>
      <c r="GO30" s="615"/>
      <c r="GP30" s="615"/>
      <c r="GQ30" s="615"/>
      <c r="GR30" s="615"/>
      <c r="GS30" s="615"/>
      <c r="GT30" s="615"/>
      <c r="GU30" s="615"/>
      <c r="GV30" s="615"/>
      <c r="GW30" s="615"/>
      <c r="GX30" s="615"/>
      <c r="GY30" s="615"/>
      <c r="GZ30" s="615"/>
      <c r="HA30" s="615"/>
      <c r="HB30" s="615"/>
      <c r="HC30" s="615"/>
      <c r="HD30" s="615"/>
      <c r="HE30" s="615"/>
      <c r="HF30" s="615"/>
      <c r="HG30" s="615"/>
      <c r="HH30" s="615"/>
      <c r="HI30" s="615"/>
      <c r="HJ30" s="615"/>
      <c r="HK30" s="615"/>
      <c r="HL30" s="615"/>
      <c r="HM30" s="615"/>
      <c r="HN30" s="615"/>
      <c r="HO30" s="615"/>
      <c r="HP30" s="615"/>
      <c r="HQ30" s="615"/>
      <c r="HR30" s="615"/>
      <c r="HS30" s="615"/>
      <c r="HT30" s="615"/>
      <c r="HU30" s="615"/>
      <c r="HV30" s="615"/>
      <c r="HW30" s="615"/>
      <c r="HX30" s="615"/>
      <c r="HY30" s="615"/>
      <c r="HZ30" s="615"/>
      <c r="IA30" s="615"/>
      <c r="IB30" s="615"/>
      <c r="IC30" s="615"/>
      <c r="ID30" s="615"/>
      <c r="IE30" s="615"/>
      <c r="IF30" s="615"/>
      <c r="IG30" s="615"/>
    </row>
    <row r="31" spans="1:241" s="617" customFormat="1" ht="24.75" customHeight="1">
      <c r="A31" s="609" t="s">
        <v>1444</v>
      </c>
      <c r="B31" s="610">
        <f>SUM(B32:B36)</f>
        <v>92202</v>
      </c>
      <c r="C31" s="610">
        <f>SUM(C32:C36)</f>
        <v>79782</v>
      </c>
      <c r="D31" s="611">
        <f>SUM(D32:D36)</f>
        <v>79646</v>
      </c>
      <c r="E31" s="612">
        <f t="shared" si="1"/>
        <v>99.82953548419444</v>
      </c>
      <c r="F31" s="611">
        <f>SUM(F32:F36)</f>
        <v>2437</v>
      </c>
      <c r="G31" s="613"/>
      <c r="H31" s="613"/>
      <c r="I31" s="613"/>
      <c r="J31" s="613"/>
      <c r="K31" s="618"/>
      <c r="L31" s="619"/>
      <c r="M31" s="615"/>
      <c r="N31" s="615"/>
      <c r="O31" s="616">
        <f>SUM(O32:O36)</f>
        <v>136</v>
      </c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5"/>
      <c r="BF31" s="615"/>
      <c r="BG31" s="615"/>
      <c r="BH31" s="615"/>
      <c r="BI31" s="615"/>
      <c r="BJ31" s="615"/>
      <c r="BK31" s="615"/>
      <c r="BL31" s="615"/>
      <c r="BM31" s="615"/>
      <c r="BN31" s="615"/>
      <c r="BO31" s="615"/>
      <c r="BP31" s="615"/>
      <c r="BQ31" s="615"/>
      <c r="BR31" s="615"/>
      <c r="BS31" s="615"/>
      <c r="BT31" s="615"/>
      <c r="BU31" s="615"/>
      <c r="BV31" s="615"/>
      <c r="BW31" s="615"/>
      <c r="BX31" s="615"/>
      <c r="BY31" s="615"/>
      <c r="BZ31" s="615"/>
      <c r="CA31" s="615"/>
      <c r="CB31" s="615"/>
      <c r="CC31" s="615"/>
      <c r="CD31" s="615"/>
      <c r="CE31" s="615"/>
      <c r="CF31" s="615"/>
      <c r="CG31" s="615"/>
      <c r="CH31" s="615"/>
      <c r="CI31" s="615"/>
      <c r="CJ31" s="615"/>
      <c r="CK31" s="615"/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615"/>
      <c r="CW31" s="615"/>
      <c r="CX31" s="615"/>
      <c r="CY31" s="615"/>
      <c r="CZ31" s="615"/>
      <c r="DA31" s="615"/>
      <c r="DB31" s="615"/>
      <c r="DC31" s="615"/>
      <c r="DD31" s="615"/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5"/>
      <c r="DQ31" s="615"/>
      <c r="DR31" s="615"/>
      <c r="DS31" s="615"/>
      <c r="DT31" s="615"/>
      <c r="DU31" s="615"/>
      <c r="DV31" s="615"/>
      <c r="DW31" s="615"/>
      <c r="DX31" s="615"/>
      <c r="DY31" s="615"/>
      <c r="DZ31" s="615"/>
      <c r="EA31" s="615"/>
      <c r="EB31" s="615"/>
      <c r="EC31" s="615"/>
      <c r="ED31" s="615"/>
      <c r="EE31" s="615"/>
      <c r="EF31" s="615"/>
      <c r="EG31" s="615"/>
      <c r="EH31" s="615"/>
      <c r="EI31" s="615"/>
      <c r="EJ31" s="615"/>
      <c r="EK31" s="615"/>
      <c r="EL31" s="615"/>
      <c r="EM31" s="615"/>
      <c r="EN31" s="615"/>
      <c r="EO31" s="615"/>
      <c r="EP31" s="615"/>
      <c r="EQ31" s="615"/>
      <c r="ER31" s="615"/>
      <c r="ES31" s="615"/>
      <c r="ET31" s="615"/>
      <c r="EU31" s="615"/>
      <c r="EV31" s="615"/>
      <c r="EW31" s="615"/>
      <c r="EX31" s="615"/>
      <c r="EY31" s="615"/>
      <c r="EZ31" s="615"/>
      <c r="FA31" s="615"/>
      <c r="FB31" s="615"/>
      <c r="FC31" s="615"/>
      <c r="FD31" s="615"/>
      <c r="FE31" s="615"/>
      <c r="FF31" s="615"/>
      <c r="FG31" s="615"/>
      <c r="FH31" s="615"/>
      <c r="FI31" s="615"/>
      <c r="FJ31" s="615"/>
      <c r="FK31" s="615"/>
      <c r="FL31" s="615"/>
      <c r="FM31" s="615"/>
      <c r="FN31" s="615"/>
      <c r="FO31" s="615"/>
      <c r="FP31" s="615"/>
      <c r="FQ31" s="615"/>
      <c r="FR31" s="615"/>
      <c r="FS31" s="615"/>
      <c r="FT31" s="615"/>
      <c r="FU31" s="615"/>
      <c r="FV31" s="615"/>
      <c r="FW31" s="615"/>
      <c r="FX31" s="615"/>
      <c r="FY31" s="615"/>
      <c r="FZ31" s="615"/>
      <c r="GA31" s="615"/>
      <c r="GB31" s="615"/>
      <c r="GC31" s="615"/>
      <c r="GD31" s="615"/>
      <c r="GE31" s="615"/>
      <c r="GF31" s="615"/>
      <c r="GG31" s="615"/>
      <c r="GH31" s="615"/>
      <c r="GI31" s="615"/>
      <c r="GJ31" s="615"/>
      <c r="GK31" s="615"/>
      <c r="GL31" s="615"/>
      <c r="GM31" s="615"/>
      <c r="GN31" s="615"/>
      <c r="GO31" s="615"/>
      <c r="GP31" s="615"/>
      <c r="GQ31" s="615"/>
      <c r="GR31" s="615"/>
      <c r="GS31" s="615"/>
      <c r="GT31" s="615"/>
      <c r="GU31" s="615"/>
      <c r="GV31" s="615"/>
      <c r="GW31" s="615"/>
      <c r="GX31" s="615"/>
      <c r="GY31" s="615"/>
      <c r="GZ31" s="615"/>
      <c r="HA31" s="615"/>
      <c r="HB31" s="615"/>
      <c r="HC31" s="615"/>
      <c r="HD31" s="615"/>
      <c r="HE31" s="615"/>
      <c r="HF31" s="615"/>
      <c r="HG31" s="615"/>
      <c r="HH31" s="615"/>
      <c r="HI31" s="615"/>
      <c r="HJ31" s="615"/>
      <c r="HK31" s="615"/>
      <c r="HL31" s="615"/>
      <c r="HM31" s="615"/>
      <c r="HN31" s="615"/>
      <c r="HO31" s="615"/>
      <c r="HP31" s="615"/>
      <c r="HQ31" s="615"/>
      <c r="HR31" s="615"/>
      <c r="HS31" s="615"/>
      <c r="HT31" s="615"/>
      <c r="HU31" s="615"/>
      <c r="HV31" s="615"/>
      <c r="HW31" s="615"/>
      <c r="HX31" s="615"/>
      <c r="HY31" s="615"/>
      <c r="HZ31" s="615"/>
      <c r="IA31" s="615"/>
      <c r="IB31" s="615"/>
      <c r="IC31" s="615"/>
      <c r="ID31" s="615"/>
      <c r="IE31" s="615"/>
      <c r="IF31" s="615"/>
      <c r="IG31" s="615"/>
    </row>
    <row r="32" spans="1:15" ht="24.75" customHeight="1">
      <c r="A32" s="327" t="s">
        <v>374</v>
      </c>
      <c r="B32" s="323">
        <v>72319</v>
      </c>
      <c r="C32" s="326">
        <f>D32+O32</f>
        <v>60842</v>
      </c>
      <c r="D32" s="324">
        <v>60797</v>
      </c>
      <c r="E32" s="325">
        <f t="shared" si="1"/>
        <v>99.92603793432168</v>
      </c>
      <c r="F32" s="324">
        <v>1880</v>
      </c>
      <c r="G32" s="326"/>
      <c r="H32" s="326"/>
      <c r="I32" s="326"/>
      <c r="J32" s="326"/>
      <c r="K32" s="335"/>
      <c r="L32" s="336"/>
      <c r="O32" s="316">
        <v>45</v>
      </c>
    </row>
    <row r="33" spans="1:15" ht="24.75" customHeight="1">
      <c r="A33" s="327" t="s">
        <v>378</v>
      </c>
      <c r="B33" s="323">
        <v>4822</v>
      </c>
      <c r="C33" s="326">
        <f>D33+O33</f>
        <v>4762</v>
      </c>
      <c r="D33" s="324">
        <v>4737</v>
      </c>
      <c r="E33" s="325">
        <f t="shared" si="1"/>
        <v>99.47501049979</v>
      </c>
      <c r="F33" s="324">
        <v>121</v>
      </c>
      <c r="G33" s="326"/>
      <c r="H33" s="326"/>
      <c r="I33" s="326"/>
      <c r="J33" s="326"/>
      <c r="K33" s="335"/>
      <c r="L33" s="336"/>
      <c r="O33" s="316">
        <v>25</v>
      </c>
    </row>
    <row r="34" spans="1:12" ht="24.75" customHeight="1">
      <c r="A34" s="327" t="s">
        <v>380</v>
      </c>
      <c r="B34" s="323">
        <v>10081</v>
      </c>
      <c r="C34" s="326">
        <f>D34+O34</f>
        <v>9312</v>
      </c>
      <c r="D34" s="324">
        <v>9312</v>
      </c>
      <c r="E34" s="325">
        <f t="shared" si="1"/>
        <v>100</v>
      </c>
      <c r="F34" s="324">
        <v>329</v>
      </c>
      <c r="G34" s="326"/>
      <c r="H34" s="326"/>
      <c r="I34" s="326"/>
      <c r="J34" s="326"/>
      <c r="K34" s="335"/>
      <c r="L34" s="336"/>
    </row>
    <row r="35" spans="1:12" ht="24.75" customHeight="1">
      <c r="A35" s="327" t="s">
        <v>382</v>
      </c>
      <c r="B35" s="323">
        <v>3281</v>
      </c>
      <c r="C35" s="326">
        <f>D35+O35</f>
        <v>3260</v>
      </c>
      <c r="D35" s="324">
        <v>3260</v>
      </c>
      <c r="E35" s="325">
        <f t="shared" si="1"/>
        <v>100</v>
      </c>
      <c r="F35" s="324">
        <v>107</v>
      </c>
      <c r="G35" s="326"/>
      <c r="H35" s="326"/>
      <c r="I35" s="326"/>
      <c r="J35" s="326"/>
      <c r="K35" s="335"/>
      <c r="L35" s="336"/>
    </row>
    <row r="36" spans="1:15" ht="24.75" customHeight="1">
      <c r="A36" s="327" t="s">
        <v>392</v>
      </c>
      <c r="B36" s="323">
        <v>1699</v>
      </c>
      <c r="C36" s="326">
        <f>D36+O36</f>
        <v>1606</v>
      </c>
      <c r="D36" s="324">
        <v>1540</v>
      </c>
      <c r="E36" s="325">
        <f t="shared" si="1"/>
        <v>95.8904109589041</v>
      </c>
      <c r="F36" s="324"/>
      <c r="G36" s="323"/>
      <c r="H36" s="323"/>
      <c r="I36" s="323"/>
      <c r="J36" s="323"/>
      <c r="K36" s="325"/>
      <c r="L36" s="36" t="e">
        <f>#REF!/#REF!*100-100</f>
        <v>#REF!</v>
      </c>
      <c r="O36" s="316">
        <v>66</v>
      </c>
    </row>
    <row r="37" spans="1:241" s="617" customFormat="1" ht="24.75" customHeight="1">
      <c r="A37" s="609" t="s">
        <v>1445</v>
      </c>
      <c r="B37" s="610">
        <f>SUM(B38:B46)</f>
        <v>176604</v>
      </c>
      <c r="C37" s="610">
        <f>SUM(C38:C46)</f>
        <v>175964</v>
      </c>
      <c r="D37" s="611">
        <f>SUM(D38:D46)</f>
        <v>173667</v>
      </c>
      <c r="E37" s="612">
        <f t="shared" si="1"/>
        <v>98.69461935395877</v>
      </c>
      <c r="F37" s="611">
        <f>SUM(F38:F46)</f>
        <v>9984</v>
      </c>
      <c r="G37" s="613"/>
      <c r="H37" s="613"/>
      <c r="I37" s="613"/>
      <c r="J37" s="613"/>
      <c r="K37" s="618"/>
      <c r="L37" s="619"/>
      <c r="M37" s="615"/>
      <c r="N37" s="615"/>
      <c r="O37" s="616">
        <f>SUM(O38:O46)</f>
        <v>2297</v>
      </c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  <c r="AR37" s="615"/>
      <c r="AS37" s="615"/>
      <c r="AT37" s="615"/>
      <c r="AU37" s="615"/>
      <c r="AV37" s="615"/>
      <c r="AW37" s="615"/>
      <c r="AX37" s="615"/>
      <c r="AY37" s="615"/>
      <c r="AZ37" s="615"/>
      <c r="BA37" s="615"/>
      <c r="BB37" s="615"/>
      <c r="BC37" s="615"/>
      <c r="BD37" s="615"/>
      <c r="BE37" s="615"/>
      <c r="BF37" s="615"/>
      <c r="BG37" s="615"/>
      <c r="BH37" s="615"/>
      <c r="BI37" s="615"/>
      <c r="BJ37" s="615"/>
      <c r="BK37" s="615"/>
      <c r="BL37" s="615"/>
      <c r="BM37" s="615"/>
      <c r="BN37" s="615"/>
      <c r="BO37" s="615"/>
      <c r="BP37" s="615"/>
      <c r="BQ37" s="615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5"/>
      <c r="CC37" s="615"/>
      <c r="CD37" s="615"/>
      <c r="CE37" s="615"/>
      <c r="CF37" s="615"/>
      <c r="CG37" s="615"/>
      <c r="CH37" s="615"/>
      <c r="CI37" s="615"/>
      <c r="CJ37" s="615"/>
      <c r="CK37" s="615"/>
      <c r="CL37" s="615"/>
      <c r="CM37" s="615"/>
      <c r="CN37" s="615"/>
      <c r="CO37" s="615"/>
      <c r="CP37" s="615"/>
      <c r="CQ37" s="615"/>
      <c r="CR37" s="615"/>
      <c r="CS37" s="615"/>
      <c r="CT37" s="615"/>
      <c r="CU37" s="615"/>
      <c r="CV37" s="61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5"/>
      <c r="ED37" s="615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5"/>
      <c r="EP37" s="615"/>
      <c r="EQ37" s="615"/>
      <c r="ER37" s="615"/>
      <c r="ES37" s="615"/>
      <c r="ET37" s="615"/>
      <c r="EU37" s="615"/>
      <c r="EV37" s="615"/>
      <c r="EW37" s="615"/>
      <c r="EX37" s="615"/>
      <c r="EY37" s="615"/>
      <c r="EZ37" s="615"/>
      <c r="FA37" s="615"/>
      <c r="FB37" s="615"/>
      <c r="FC37" s="615"/>
      <c r="FD37" s="615"/>
      <c r="FE37" s="615"/>
      <c r="FF37" s="615"/>
      <c r="FG37" s="615"/>
      <c r="FH37" s="615"/>
      <c r="FI37" s="615"/>
      <c r="FJ37" s="615"/>
      <c r="FK37" s="615"/>
      <c r="FL37" s="615"/>
      <c r="FM37" s="615"/>
      <c r="FN37" s="615"/>
      <c r="FO37" s="615"/>
      <c r="FP37" s="615"/>
      <c r="FQ37" s="615"/>
      <c r="FR37" s="615"/>
      <c r="FS37" s="615"/>
      <c r="FT37" s="615"/>
      <c r="FU37" s="615"/>
      <c r="FV37" s="615"/>
      <c r="FW37" s="615"/>
      <c r="FX37" s="615"/>
      <c r="FY37" s="615"/>
      <c r="FZ37" s="615"/>
      <c r="GA37" s="615"/>
      <c r="GB37" s="615"/>
      <c r="GC37" s="615"/>
      <c r="GD37" s="615"/>
      <c r="GE37" s="615"/>
      <c r="GF37" s="615"/>
      <c r="GG37" s="615"/>
      <c r="GH37" s="615"/>
      <c r="GI37" s="615"/>
      <c r="GJ37" s="615"/>
      <c r="GK37" s="615"/>
      <c r="GL37" s="615"/>
      <c r="GM37" s="615"/>
      <c r="GN37" s="615"/>
      <c r="GO37" s="615"/>
      <c r="GP37" s="615"/>
      <c r="GQ37" s="615"/>
      <c r="GR37" s="615"/>
      <c r="GS37" s="615"/>
      <c r="GT37" s="615"/>
      <c r="GU37" s="615"/>
      <c r="GV37" s="615"/>
      <c r="GW37" s="615"/>
      <c r="GX37" s="615"/>
      <c r="GY37" s="615"/>
      <c r="GZ37" s="615"/>
      <c r="HA37" s="615"/>
      <c r="HB37" s="615"/>
      <c r="HC37" s="615"/>
      <c r="HD37" s="615"/>
      <c r="HE37" s="615"/>
      <c r="HF37" s="615"/>
      <c r="HG37" s="615"/>
      <c r="HH37" s="615"/>
      <c r="HI37" s="615"/>
      <c r="HJ37" s="615"/>
      <c r="HK37" s="615"/>
      <c r="HL37" s="615"/>
      <c r="HM37" s="615"/>
      <c r="HN37" s="615"/>
      <c r="HO37" s="615"/>
      <c r="HP37" s="615"/>
      <c r="HQ37" s="615"/>
      <c r="HR37" s="615"/>
      <c r="HS37" s="615"/>
      <c r="HT37" s="615"/>
      <c r="HU37" s="615"/>
      <c r="HV37" s="615"/>
      <c r="HW37" s="615"/>
      <c r="HX37" s="615"/>
      <c r="HY37" s="615"/>
      <c r="HZ37" s="615"/>
      <c r="IA37" s="615"/>
      <c r="IB37" s="615"/>
      <c r="IC37" s="615"/>
      <c r="ID37" s="615"/>
      <c r="IE37" s="615"/>
      <c r="IF37" s="615"/>
      <c r="IG37" s="615"/>
    </row>
    <row r="38" spans="1:15" ht="24.75" customHeight="1">
      <c r="A38" s="327" t="s">
        <v>1446</v>
      </c>
      <c r="B38" s="323">
        <v>5342</v>
      </c>
      <c r="C38" s="326">
        <f aca="true" t="shared" si="2" ref="C38:C46">D38+O38</f>
        <v>5028</v>
      </c>
      <c r="D38" s="324">
        <v>4913</v>
      </c>
      <c r="E38" s="325">
        <f t="shared" si="1"/>
        <v>97.71280827366746</v>
      </c>
      <c r="F38" s="329">
        <v>8</v>
      </c>
      <c r="G38" s="326"/>
      <c r="H38" s="326"/>
      <c r="I38" s="326"/>
      <c r="J38" s="326"/>
      <c r="K38" s="335"/>
      <c r="L38" s="336"/>
      <c r="O38" s="316">
        <v>115</v>
      </c>
    </row>
    <row r="39" spans="1:15" ht="24.75" customHeight="1">
      <c r="A39" s="327" t="s">
        <v>1447</v>
      </c>
      <c r="B39" s="323">
        <v>98909</v>
      </c>
      <c r="C39" s="326">
        <f t="shared" si="2"/>
        <v>97276</v>
      </c>
      <c r="D39" s="324">
        <v>95322</v>
      </c>
      <c r="E39" s="325">
        <f t="shared" si="1"/>
        <v>97.9912825362885</v>
      </c>
      <c r="F39" s="329">
        <v>7986</v>
      </c>
      <c r="G39" s="326"/>
      <c r="H39" s="326"/>
      <c r="I39" s="326"/>
      <c r="J39" s="326"/>
      <c r="K39" s="335"/>
      <c r="L39" s="336"/>
      <c r="O39" s="316">
        <v>1954</v>
      </c>
    </row>
    <row r="40" spans="1:15" ht="24.75" customHeight="1">
      <c r="A40" s="327" t="s">
        <v>1448</v>
      </c>
      <c r="B40" s="323">
        <v>31004</v>
      </c>
      <c r="C40" s="326">
        <f t="shared" si="2"/>
        <v>31213</v>
      </c>
      <c r="D40" s="324">
        <v>31028</v>
      </c>
      <c r="E40" s="325">
        <f t="shared" si="1"/>
        <v>99.40729824111749</v>
      </c>
      <c r="F40" s="329">
        <v>1781</v>
      </c>
      <c r="G40" s="326"/>
      <c r="H40" s="326"/>
      <c r="I40" s="326"/>
      <c r="J40" s="326"/>
      <c r="K40" s="335"/>
      <c r="L40" s="336"/>
      <c r="O40" s="316">
        <v>185</v>
      </c>
    </row>
    <row r="41" spans="1:12" ht="24.75" customHeight="1">
      <c r="A41" s="327" t="s">
        <v>1449</v>
      </c>
      <c r="B41" s="323">
        <v>91</v>
      </c>
      <c r="C41" s="326">
        <f t="shared" si="2"/>
        <v>91</v>
      </c>
      <c r="D41" s="324">
        <v>91</v>
      </c>
      <c r="E41" s="325">
        <f t="shared" si="1"/>
        <v>100</v>
      </c>
      <c r="F41" s="329">
        <v>125</v>
      </c>
      <c r="G41" s="326"/>
      <c r="H41" s="326"/>
      <c r="I41" s="326"/>
      <c r="J41" s="326"/>
      <c r="K41" s="335"/>
      <c r="L41" s="336"/>
    </row>
    <row r="42" spans="1:12" ht="24.75" customHeight="1">
      <c r="A42" s="327" t="s">
        <v>1450</v>
      </c>
      <c r="B42" s="323">
        <v>776</v>
      </c>
      <c r="C42" s="326">
        <f t="shared" si="2"/>
        <v>762</v>
      </c>
      <c r="D42" s="324">
        <v>762</v>
      </c>
      <c r="E42" s="325">
        <f t="shared" si="1"/>
        <v>100</v>
      </c>
      <c r="F42" s="329"/>
      <c r="G42" s="326"/>
      <c r="H42" s="326"/>
      <c r="I42" s="326"/>
      <c r="J42" s="326"/>
      <c r="K42" s="335"/>
      <c r="L42" s="336"/>
    </row>
    <row r="43" spans="1:12" ht="24.75" customHeight="1">
      <c r="A43" s="327" t="s">
        <v>1451</v>
      </c>
      <c r="B43" s="323">
        <v>1650</v>
      </c>
      <c r="C43" s="326">
        <f t="shared" si="2"/>
        <v>1609</v>
      </c>
      <c r="D43" s="324">
        <v>1609</v>
      </c>
      <c r="E43" s="325">
        <f t="shared" si="1"/>
        <v>100</v>
      </c>
      <c r="F43" s="329">
        <v>26</v>
      </c>
      <c r="G43" s="326"/>
      <c r="H43" s="326"/>
      <c r="I43" s="326"/>
      <c r="J43" s="326"/>
      <c r="K43" s="335"/>
      <c r="L43" s="336"/>
    </row>
    <row r="44" spans="1:12" ht="24.75" customHeight="1">
      <c r="A44" s="327" t="s">
        <v>1452</v>
      </c>
      <c r="B44" s="323">
        <v>2239</v>
      </c>
      <c r="C44" s="326">
        <f t="shared" si="2"/>
        <v>2124</v>
      </c>
      <c r="D44" s="324">
        <v>2124</v>
      </c>
      <c r="E44" s="325">
        <f t="shared" si="1"/>
        <v>100</v>
      </c>
      <c r="F44" s="330"/>
      <c r="G44" s="326"/>
      <c r="H44" s="326"/>
      <c r="I44" s="326"/>
      <c r="J44" s="326"/>
      <c r="K44" s="335"/>
      <c r="L44" s="336"/>
    </row>
    <row r="45" spans="1:12" ht="24.75" customHeight="1">
      <c r="A45" s="327" t="s">
        <v>1453</v>
      </c>
      <c r="B45" s="323">
        <v>3115</v>
      </c>
      <c r="C45" s="326">
        <f t="shared" si="2"/>
        <v>3150</v>
      </c>
      <c r="D45" s="324">
        <v>3150</v>
      </c>
      <c r="E45" s="325">
        <f t="shared" si="1"/>
        <v>100</v>
      </c>
      <c r="F45" s="330"/>
      <c r="G45" s="326"/>
      <c r="H45" s="326"/>
      <c r="I45" s="326"/>
      <c r="J45" s="326"/>
      <c r="K45" s="335"/>
      <c r="L45" s="336"/>
    </row>
    <row r="46" spans="1:15" ht="24.75" customHeight="1">
      <c r="A46" s="327" t="s">
        <v>1454</v>
      </c>
      <c r="B46" s="323">
        <v>33478</v>
      </c>
      <c r="C46" s="326">
        <f t="shared" si="2"/>
        <v>34711</v>
      </c>
      <c r="D46" s="324">
        <v>34668</v>
      </c>
      <c r="E46" s="325">
        <f t="shared" si="1"/>
        <v>99.87611996197171</v>
      </c>
      <c r="F46" s="331">
        <v>58</v>
      </c>
      <c r="G46" s="326"/>
      <c r="H46" s="326"/>
      <c r="I46" s="323"/>
      <c r="J46" s="323"/>
      <c r="K46" s="325"/>
      <c r="L46" s="36" t="e">
        <f>#REF!/#REF!*100-100</f>
        <v>#REF!</v>
      </c>
      <c r="O46" s="316">
        <v>43</v>
      </c>
    </row>
    <row r="47" spans="1:241" s="617" customFormat="1" ht="24.75" customHeight="1">
      <c r="A47" s="609" t="s">
        <v>1455</v>
      </c>
      <c r="B47" s="610">
        <f>SUM(B48:B57)</f>
        <v>32046</v>
      </c>
      <c r="C47" s="610">
        <f>SUM(C48:C57)</f>
        <v>39435</v>
      </c>
      <c r="D47" s="611">
        <f>SUM(D48:D57)</f>
        <v>39220</v>
      </c>
      <c r="E47" s="612">
        <f t="shared" si="1"/>
        <v>99.45479903638899</v>
      </c>
      <c r="F47" s="611">
        <f>SUM(F48:F57)</f>
        <v>7267</v>
      </c>
      <c r="G47" s="613"/>
      <c r="H47" s="613"/>
      <c r="I47" s="613"/>
      <c r="J47" s="613"/>
      <c r="K47" s="618"/>
      <c r="L47" s="619"/>
      <c r="M47" s="615"/>
      <c r="N47" s="615"/>
      <c r="O47" s="616">
        <f>SUM(O48:O57)</f>
        <v>215</v>
      </c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615"/>
      <c r="AP47" s="615"/>
      <c r="AQ47" s="615"/>
      <c r="AR47" s="615"/>
      <c r="AS47" s="615"/>
      <c r="AT47" s="615"/>
      <c r="AU47" s="615"/>
      <c r="AV47" s="615"/>
      <c r="AW47" s="615"/>
      <c r="AX47" s="615"/>
      <c r="AY47" s="615"/>
      <c r="AZ47" s="615"/>
      <c r="BA47" s="615"/>
      <c r="BB47" s="615"/>
      <c r="BC47" s="615"/>
      <c r="BD47" s="615"/>
      <c r="BE47" s="615"/>
      <c r="BF47" s="615"/>
      <c r="BG47" s="615"/>
      <c r="BH47" s="615"/>
      <c r="BI47" s="615"/>
      <c r="BJ47" s="615"/>
      <c r="BK47" s="615"/>
      <c r="BL47" s="615"/>
      <c r="BM47" s="615"/>
      <c r="BN47" s="615"/>
      <c r="BO47" s="615"/>
      <c r="BP47" s="615"/>
      <c r="BQ47" s="615"/>
      <c r="BR47" s="615"/>
      <c r="BS47" s="615"/>
      <c r="BT47" s="615"/>
      <c r="BU47" s="615"/>
      <c r="BV47" s="615"/>
      <c r="BW47" s="615"/>
      <c r="BX47" s="615"/>
      <c r="BY47" s="615"/>
      <c r="BZ47" s="615"/>
      <c r="CA47" s="615"/>
      <c r="CB47" s="615"/>
      <c r="CC47" s="615"/>
      <c r="CD47" s="615"/>
      <c r="CE47" s="615"/>
      <c r="CF47" s="615"/>
      <c r="CG47" s="615"/>
      <c r="CH47" s="615"/>
      <c r="CI47" s="615"/>
      <c r="CJ47" s="615"/>
      <c r="CK47" s="615"/>
      <c r="CL47" s="615"/>
      <c r="CM47" s="615"/>
      <c r="CN47" s="615"/>
      <c r="CO47" s="615"/>
      <c r="CP47" s="615"/>
      <c r="CQ47" s="615"/>
      <c r="CR47" s="615"/>
      <c r="CS47" s="615"/>
      <c r="CT47" s="615"/>
      <c r="CU47" s="615"/>
      <c r="CV47" s="615"/>
      <c r="CW47" s="615"/>
      <c r="CX47" s="615"/>
      <c r="CY47" s="615"/>
      <c r="CZ47" s="615"/>
      <c r="DA47" s="615"/>
      <c r="DB47" s="615"/>
      <c r="DC47" s="615"/>
      <c r="DD47" s="615"/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5"/>
      <c r="DQ47" s="615"/>
      <c r="DR47" s="615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15"/>
      <c r="EF47" s="615"/>
      <c r="EG47" s="615"/>
      <c r="EH47" s="615"/>
      <c r="EI47" s="615"/>
      <c r="EJ47" s="615"/>
      <c r="EK47" s="615"/>
      <c r="EL47" s="615"/>
      <c r="EM47" s="615"/>
      <c r="EN47" s="615"/>
      <c r="EO47" s="615"/>
      <c r="EP47" s="615"/>
      <c r="EQ47" s="615"/>
      <c r="ER47" s="615"/>
      <c r="ES47" s="615"/>
      <c r="ET47" s="615"/>
      <c r="EU47" s="615"/>
      <c r="EV47" s="615"/>
      <c r="EW47" s="615"/>
      <c r="EX47" s="615"/>
      <c r="EY47" s="615"/>
      <c r="EZ47" s="615"/>
      <c r="FA47" s="615"/>
      <c r="FB47" s="615"/>
      <c r="FC47" s="615"/>
      <c r="FD47" s="615"/>
      <c r="FE47" s="615"/>
      <c r="FF47" s="615"/>
      <c r="FG47" s="615"/>
      <c r="FH47" s="615"/>
      <c r="FI47" s="615"/>
      <c r="FJ47" s="615"/>
      <c r="FK47" s="615"/>
      <c r="FL47" s="615"/>
      <c r="FM47" s="615"/>
      <c r="FN47" s="615"/>
      <c r="FO47" s="615"/>
      <c r="FP47" s="615"/>
      <c r="FQ47" s="615"/>
      <c r="FR47" s="615"/>
      <c r="FS47" s="615"/>
      <c r="FT47" s="615"/>
      <c r="FU47" s="615"/>
      <c r="FV47" s="615"/>
      <c r="FW47" s="615"/>
      <c r="FX47" s="615"/>
      <c r="FY47" s="615"/>
      <c r="FZ47" s="615"/>
      <c r="GA47" s="615"/>
      <c r="GB47" s="615"/>
      <c r="GC47" s="615"/>
      <c r="GD47" s="615"/>
      <c r="GE47" s="615"/>
      <c r="GF47" s="615"/>
      <c r="GG47" s="615"/>
      <c r="GH47" s="615"/>
      <c r="GI47" s="615"/>
      <c r="GJ47" s="615"/>
      <c r="GK47" s="615"/>
      <c r="GL47" s="615"/>
      <c r="GM47" s="615"/>
      <c r="GN47" s="615"/>
      <c r="GO47" s="615"/>
      <c r="GP47" s="615"/>
      <c r="GQ47" s="615"/>
      <c r="GR47" s="615"/>
      <c r="GS47" s="615"/>
      <c r="GT47" s="615"/>
      <c r="GU47" s="615"/>
      <c r="GV47" s="615"/>
      <c r="GW47" s="615"/>
      <c r="GX47" s="615"/>
      <c r="GY47" s="615"/>
      <c r="GZ47" s="615"/>
      <c r="HA47" s="615"/>
      <c r="HB47" s="615"/>
      <c r="HC47" s="615"/>
      <c r="HD47" s="615"/>
      <c r="HE47" s="615"/>
      <c r="HF47" s="615"/>
      <c r="HG47" s="615"/>
      <c r="HH47" s="615"/>
      <c r="HI47" s="615"/>
      <c r="HJ47" s="615"/>
      <c r="HK47" s="615"/>
      <c r="HL47" s="615"/>
      <c r="HM47" s="615"/>
      <c r="HN47" s="615"/>
      <c r="HO47" s="615"/>
      <c r="HP47" s="615"/>
      <c r="HQ47" s="615"/>
      <c r="HR47" s="615"/>
      <c r="HS47" s="615"/>
      <c r="HT47" s="615"/>
      <c r="HU47" s="615"/>
      <c r="HV47" s="615"/>
      <c r="HW47" s="615"/>
      <c r="HX47" s="615"/>
      <c r="HY47" s="615"/>
      <c r="HZ47" s="615"/>
      <c r="IA47" s="615"/>
      <c r="IB47" s="615"/>
      <c r="IC47" s="615"/>
      <c r="ID47" s="615"/>
      <c r="IE47" s="615"/>
      <c r="IF47" s="615"/>
      <c r="IG47" s="615"/>
    </row>
    <row r="48" spans="1:12" ht="24.75" customHeight="1">
      <c r="A48" s="327" t="s">
        <v>1456</v>
      </c>
      <c r="B48" s="323">
        <v>832</v>
      </c>
      <c r="C48" s="326">
        <f>D48+O48</f>
        <v>780</v>
      </c>
      <c r="D48" s="324">
        <v>780</v>
      </c>
      <c r="E48" s="325">
        <f t="shared" si="1"/>
        <v>100</v>
      </c>
      <c r="F48" s="324"/>
      <c r="G48" s="326"/>
      <c r="H48" s="326"/>
      <c r="I48" s="326"/>
      <c r="J48" s="326"/>
      <c r="K48" s="335"/>
      <c r="L48" s="336"/>
    </row>
    <row r="49" spans="1:12" ht="24" customHeight="1">
      <c r="A49" s="327" t="s">
        <v>1457</v>
      </c>
      <c r="B49" s="323"/>
      <c r="C49" s="326"/>
      <c r="D49" s="324"/>
      <c r="E49" s="325"/>
      <c r="F49" s="324"/>
      <c r="G49" s="326"/>
      <c r="H49" s="326"/>
      <c r="I49" s="326"/>
      <c r="J49" s="326"/>
      <c r="K49" s="335"/>
      <c r="L49" s="336"/>
    </row>
    <row r="50" spans="1:12" ht="24.75" customHeight="1">
      <c r="A50" s="327" t="s">
        <v>1458</v>
      </c>
      <c r="B50" s="323"/>
      <c r="C50" s="326"/>
      <c r="D50" s="324"/>
      <c r="E50" s="325"/>
      <c r="F50" s="324"/>
      <c r="G50" s="326"/>
      <c r="H50" s="326"/>
      <c r="I50" s="326"/>
      <c r="J50" s="326"/>
      <c r="K50" s="335"/>
      <c r="L50" s="336"/>
    </row>
    <row r="51" spans="1:15" ht="24.75" customHeight="1">
      <c r="A51" s="327" t="s">
        <v>1459</v>
      </c>
      <c r="B51" s="323">
        <v>29169</v>
      </c>
      <c r="C51" s="326">
        <f aca="true" t="shared" si="3" ref="C51:C57">D51+O51</f>
        <v>32820</v>
      </c>
      <c r="D51" s="324">
        <v>32605</v>
      </c>
      <c r="E51" s="325">
        <f t="shared" si="1"/>
        <v>99.34491163924436</v>
      </c>
      <c r="F51" s="324">
        <v>3325</v>
      </c>
      <c r="G51" s="326"/>
      <c r="H51" s="326"/>
      <c r="I51" s="326"/>
      <c r="J51" s="326"/>
      <c r="K51" s="335"/>
      <c r="L51" s="336"/>
      <c r="O51" s="316">
        <v>215</v>
      </c>
    </row>
    <row r="52" spans="1:12" ht="24.75" customHeight="1">
      <c r="A52" s="327" t="s">
        <v>1460</v>
      </c>
      <c r="B52" s="323">
        <v>200</v>
      </c>
      <c r="C52" s="326">
        <f t="shared" si="3"/>
        <v>24</v>
      </c>
      <c r="D52" s="324">
        <v>24</v>
      </c>
      <c r="E52" s="325">
        <f t="shared" si="1"/>
        <v>100</v>
      </c>
      <c r="F52" s="324">
        <v>6</v>
      </c>
      <c r="G52" s="326"/>
      <c r="H52" s="326"/>
      <c r="I52" s="326"/>
      <c r="J52" s="326"/>
      <c r="K52" s="335"/>
      <c r="L52" s="336"/>
    </row>
    <row r="53" spans="1:12" ht="24.75" customHeight="1">
      <c r="A53" s="327" t="s">
        <v>1461</v>
      </c>
      <c r="B53" s="323">
        <v>111</v>
      </c>
      <c r="C53" s="326">
        <f t="shared" si="3"/>
        <v>95</v>
      </c>
      <c r="D53" s="324">
        <v>95</v>
      </c>
      <c r="E53" s="325">
        <f t="shared" si="1"/>
        <v>100</v>
      </c>
      <c r="F53" s="324"/>
      <c r="G53" s="326"/>
      <c r="H53" s="326"/>
      <c r="I53" s="326"/>
      <c r="J53" s="326"/>
      <c r="K53" s="335"/>
      <c r="L53" s="336"/>
    </row>
    <row r="54" spans="1:12" ht="24.75" customHeight="1">
      <c r="A54" s="327" t="s">
        <v>1462</v>
      </c>
      <c r="B54" s="323">
        <v>1072</v>
      </c>
      <c r="C54" s="326">
        <f t="shared" si="3"/>
        <v>1082</v>
      </c>
      <c r="D54" s="324">
        <v>1082</v>
      </c>
      <c r="E54" s="325">
        <f t="shared" si="1"/>
        <v>100</v>
      </c>
      <c r="F54" s="324">
        <v>39</v>
      </c>
      <c r="G54" s="326"/>
      <c r="H54" s="326"/>
      <c r="I54" s="326"/>
      <c r="J54" s="326"/>
      <c r="K54" s="335"/>
      <c r="L54" s="336"/>
    </row>
    <row r="55" spans="1:12" ht="24.75" customHeight="1">
      <c r="A55" s="327" t="s">
        <v>1463</v>
      </c>
      <c r="B55" s="323">
        <v>622</v>
      </c>
      <c r="C55" s="326">
        <f t="shared" si="3"/>
        <v>678</v>
      </c>
      <c r="D55" s="324">
        <v>678</v>
      </c>
      <c r="E55" s="325">
        <f t="shared" si="1"/>
        <v>100</v>
      </c>
      <c r="F55" s="324"/>
      <c r="G55" s="326"/>
      <c r="H55" s="326"/>
      <c r="I55" s="326"/>
      <c r="J55" s="326"/>
      <c r="K55" s="335"/>
      <c r="L55" s="336"/>
    </row>
    <row r="56" spans="1:12" ht="24.75" customHeight="1">
      <c r="A56" s="327" t="s">
        <v>1464</v>
      </c>
      <c r="B56" s="323"/>
      <c r="C56" s="326">
        <f t="shared" si="3"/>
        <v>3648</v>
      </c>
      <c r="D56" s="324">
        <v>3648</v>
      </c>
      <c r="E56" s="325">
        <f t="shared" si="1"/>
        <v>100</v>
      </c>
      <c r="F56" s="324">
        <v>3648</v>
      </c>
      <c r="G56" s="326"/>
      <c r="H56" s="326"/>
      <c r="I56" s="326"/>
      <c r="J56" s="326"/>
      <c r="K56" s="335"/>
      <c r="L56" s="336"/>
    </row>
    <row r="57" spans="1:12" ht="24.75" customHeight="1">
      <c r="A57" s="327" t="s">
        <v>1465</v>
      </c>
      <c r="B57" s="323">
        <v>40</v>
      </c>
      <c r="C57" s="326">
        <f t="shared" si="3"/>
        <v>308</v>
      </c>
      <c r="D57" s="324">
        <v>308</v>
      </c>
      <c r="E57" s="325">
        <f t="shared" si="1"/>
        <v>100</v>
      </c>
      <c r="F57" s="324">
        <v>249</v>
      </c>
      <c r="G57" s="323"/>
      <c r="H57" s="323"/>
      <c r="I57" s="323"/>
      <c r="J57" s="323"/>
      <c r="K57" s="325"/>
      <c r="L57" s="36" t="e">
        <f>#REF!/#REF!*100-100</f>
        <v>#REF!</v>
      </c>
    </row>
    <row r="58" spans="1:241" s="617" customFormat="1" ht="24.75" customHeight="1">
      <c r="A58" s="609" t="s">
        <v>1466</v>
      </c>
      <c r="B58" s="610">
        <f>SUM(B59:B64)</f>
        <v>19644</v>
      </c>
      <c r="C58" s="610">
        <f>SUM(C59:C64)</f>
        <v>17378</v>
      </c>
      <c r="D58" s="611">
        <f>SUM(D59:D64)</f>
        <v>17083</v>
      </c>
      <c r="E58" s="612">
        <f t="shared" si="1"/>
        <v>98.3024513753021</v>
      </c>
      <c r="F58" s="611">
        <f>SUM(F59:F64)</f>
        <v>1471</v>
      </c>
      <c r="G58" s="613"/>
      <c r="H58" s="613"/>
      <c r="I58" s="613"/>
      <c r="J58" s="613"/>
      <c r="K58" s="618"/>
      <c r="L58" s="619"/>
      <c r="M58" s="615"/>
      <c r="N58" s="615"/>
      <c r="O58" s="616">
        <f>SUM(O59:O64)</f>
        <v>295</v>
      </c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5"/>
      <c r="AG58" s="615"/>
      <c r="AH58" s="615"/>
      <c r="AI58" s="615"/>
      <c r="AJ58" s="615"/>
      <c r="AK58" s="615"/>
      <c r="AL58" s="615"/>
      <c r="AM58" s="615"/>
      <c r="AN58" s="615"/>
      <c r="AO58" s="615"/>
      <c r="AP58" s="615"/>
      <c r="AQ58" s="615"/>
      <c r="AR58" s="615"/>
      <c r="AS58" s="615"/>
      <c r="AT58" s="615"/>
      <c r="AU58" s="615"/>
      <c r="AV58" s="615"/>
      <c r="AW58" s="615"/>
      <c r="AX58" s="615"/>
      <c r="AY58" s="615"/>
      <c r="AZ58" s="615"/>
      <c r="BA58" s="615"/>
      <c r="BB58" s="615"/>
      <c r="BC58" s="615"/>
      <c r="BD58" s="615"/>
      <c r="BE58" s="615"/>
      <c r="BF58" s="615"/>
      <c r="BG58" s="615"/>
      <c r="BH58" s="615"/>
      <c r="BI58" s="615"/>
      <c r="BJ58" s="615"/>
      <c r="BK58" s="615"/>
      <c r="BL58" s="615"/>
      <c r="BM58" s="615"/>
      <c r="BN58" s="615"/>
      <c r="BO58" s="615"/>
      <c r="BP58" s="615"/>
      <c r="BQ58" s="615"/>
      <c r="BR58" s="615"/>
      <c r="BS58" s="615"/>
      <c r="BT58" s="615"/>
      <c r="BU58" s="615"/>
      <c r="BV58" s="615"/>
      <c r="BW58" s="615"/>
      <c r="BX58" s="615"/>
      <c r="BY58" s="615"/>
      <c r="BZ58" s="615"/>
      <c r="CA58" s="615"/>
      <c r="CB58" s="615"/>
      <c r="CC58" s="615"/>
      <c r="CD58" s="615"/>
      <c r="CE58" s="615"/>
      <c r="CF58" s="615"/>
      <c r="CG58" s="615"/>
      <c r="CH58" s="615"/>
      <c r="CI58" s="615"/>
      <c r="CJ58" s="615"/>
      <c r="CK58" s="615"/>
      <c r="CL58" s="615"/>
      <c r="CM58" s="615"/>
      <c r="CN58" s="615"/>
      <c r="CO58" s="615"/>
      <c r="CP58" s="615"/>
      <c r="CQ58" s="615"/>
      <c r="CR58" s="615"/>
      <c r="CS58" s="615"/>
      <c r="CT58" s="615"/>
      <c r="CU58" s="615"/>
      <c r="CV58" s="615"/>
      <c r="CW58" s="615"/>
      <c r="CX58" s="615"/>
      <c r="CY58" s="615"/>
      <c r="CZ58" s="615"/>
      <c r="DA58" s="615"/>
      <c r="DB58" s="615"/>
      <c r="DC58" s="615"/>
      <c r="DD58" s="615"/>
      <c r="DE58" s="615"/>
      <c r="DF58" s="615"/>
      <c r="DG58" s="615"/>
      <c r="DH58" s="615"/>
      <c r="DI58" s="615"/>
      <c r="DJ58" s="615"/>
      <c r="DK58" s="615"/>
      <c r="DL58" s="615"/>
      <c r="DM58" s="615"/>
      <c r="DN58" s="615"/>
      <c r="DO58" s="615"/>
      <c r="DP58" s="615"/>
      <c r="DQ58" s="615"/>
      <c r="DR58" s="615"/>
      <c r="DS58" s="615"/>
      <c r="DT58" s="615"/>
      <c r="DU58" s="615"/>
      <c r="DV58" s="615"/>
      <c r="DW58" s="615"/>
      <c r="DX58" s="615"/>
      <c r="DY58" s="615"/>
      <c r="DZ58" s="615"/>
      <c r="EA58" s="615"/>
      <c r="EB58" s="615"/>
      <c r="EC58" s="615"/>
      <c r="ED58" s="615"/>
      <c r="EE58" s="615"/>
      <c r="EF58" s="615"/>
      <c r="EG58" s="615"/>
      <c r="EH58" s="615"/>
      <c r="EI58" s="615"/>
      <c r="EJ58" s="615"/>
      <c r="EK58" s="615"/>
      <c r="EL58" s="615"/>
      <c r="EM58" s="615"/>
      <c r="EN58" s="615"/>
      <c r="EO58" s="615"/>
      <c r="EP58" s="615"/>
      <c r="EQ58" s="615"/>
      <c r="ER58" s="615"/>
      <c r="ES58" s="615"/>
      <c r="ET58" s="615"/>
      <c r="EU58" s="615"/>
      <c r="EV58" s="615"/>
      <c r="EW58" s="615"/>
      <c r="EX58" s="615"/>
      <c r="EY58" s="615"/>
      <c r="EZ58" s="615"/>
      <c r="FA58" s="615"/>
      <c r="FB58" s="615"/>
      <c r="FC58" s="615"/>
      <c r="FD58" s="615"/>
      <c r="FE58" s="615"/>
      <c r="FF58" s="615"/>
      <c r="FG58" s="615"/>
      <c r="FH58" s="615"/>
      <c r="FI58" s="615"/>
      <c r="FJ58" s="615"/>
      <c r="FK58" s="615"/>
      <c r="FL58" s="615"/>
      <c r="FM58" s="615"/>
      <c r="FN58" s="615"/>
      <c r="FO58" s="615"/>
      <c r="FP58" s="615"/>
      <c r="FQ58" s="615"/>
      <c r="FR58" s="615"/>
      <c r="FS58" s="615"/>
      <c r="FT58" s="615"/>
      <c r="FU58" s="615"/>
      <c r="FV58" s="615"/>
      <c r="FW58" s="615"/>
      <c r="FX58" s="615"/>
      <c r="FY58" s="615"/>
      <c r="FZ58" s="615"/>
      <c r="GA58" s="615"/>
      <c r="GB58" s="615"/>
      <c r="GC58" s="615"/>
      <c r="GD58" s="615"/>
      <c r="GE58" s="615"/>
      <c r="GF58" s="615"/>
      <c r="GG58" s="615"/>
      <c r="GH58" s="615"/>
      <c r="GI58" s="615"/>
      <c r="GJ58" s="615"/>
      <c r="GK58" s="615"/>
      <c r="GL58" s="615"/>
      <c r="GM58" s="615"/>
      <c r="GN58" s="615"/>
      <c r="GO58" s="615"/>
      <c r="GP58" s="615"/>
      <c r="GQ58" s="615"/>
      <c r="GR58" s="615"/>
      <c r="GS58" s="615"/>
      <c r="GT58" s="615"/>
      <c r="GU58" s="615"/>
      <c r="GV58" s="615"/>
      <c r="GW58" s="615"/>
      <c r="GX58" s="615"/>
      <c r="GY58" s="615"/>
      <c r="GZ58" s="615"/>
      <c r="HA58" s="615"/>
      <c r="HB58" s="615"/>
      <c r="HC58" s="615"/>
      <c r="HD58" s="615"/>
      <c r="HE58" s="615"/>
      <c r="HF58" s="615"/>
      <c r="HG58" s="615"/>
      <c r="HH58" s="615"/>
      <c r="HI58" s="615"/>
      <c r="HJ58" s="615"/>
      <c r="HK58" s="615"/>
      <c r="HL58" s="615"/>
      <c r="HM58" s="615"/>
      <c r="HN58" s="615"/>
      <c r="HO58" s="615"/>
      <c r="HP58" s="615"/>
      <c r="HQ58" s="615"/>
      <c r="HR58" s="615"/>
      <c r="HS58" s="615"/>
      <c r="HT58" s="615"/>
      <c r="HU58" s="615"/>
      <c r="HV58" s="615"/>
      <c r="HW58" s="615"/>
      <c r="HX58" s="615"/>
      <c r="HY58" s="615"/>
      <c r="HZ58" s="615"/>
      <c r="IA58" s="615"/>
      <c r="IB58" s="615"/>
      <c r="IC58" s="615"/>
      <c r="ID58" s="615"/>
      <c r="IE58" s="615"/>
      <c r="IF58" s="615"/>
      <c r="IG58" s="615"/>
    </row>
    <row r="59" spans="1:15" ht="24.75" customHeight="1">
      <c r="A59" s="327" t="s">
        <v>1467</v>
      </c>
      <c r="B59" s="323">
        <v>12510</v>
      </c>
      <c r="C59" s="326">
        <f>D59+O59</f>
        <v>10666</v>
      </c>
      <c r="D59" s="324">
        <v>10462</v>
      </c>
      <c r="E59" s="325">
        <f t="shared" si="1"/>
        <v>98.08738046127883</v>
      </c>
      <c r="F59" s="324">
        <v>231</v>
      </c>
      <c r="G59" s="326"/>
      <c r="H59" s="326"/>
      <c r="I59" s="326"/>
      <c r="J59" s="326"/>
      <c r="K59" s="335"/>
      <c r="L59" s="336"/>
      <c r="O59" s="316">
        <v>204</v>
      </c>
    </row>
    <row r="60" spans="1:12" ht="24.75" customHeight="1">
      <c r="A60" s="327" t="s">
        <v>564</v>
      </c>
      <c r="B60" s="323">
        <v>1396</v>
      </c>
      <c r="C60" s="326">
        <f>D60+O60</f>
        <v>1332</v>
      </c>
      <c r="D60" s="324">
        <v>1332</v>
      </c>
      <c r="E60" s="325">
        <f t="shared" si="1"/>
        <v>100</v>
      </c>
      <c r="F60" s="324">
        <v>80</v>
      </c>
      <c r="G60" s="326"/>
      <c r="H60" s="326"/>
      <c r="I60" s="326"/>
      <c r="J60" s="326"/>
      <c r="K60" s="335"/>
      <c r="L60" s="336"/>
    </row>
    <row r="61" spans="1:12" ht="24.75" customHeight="1">
      <c r="A61" s="327" t="s">
        <v>572</v>
      </c>
      <c r="B61" s="323">
        <v>817</v>
      </c>
      <c r="C61" s="326">
        <f>D61+O61</f>
        <v>743</v>
      </c>
      <c r="D61" s="324">
        <v>743</v>
      </c>
      <c r="E61" s="325">
        <f aca="true" t="shared" si="4" ref="E61:E113">D61/C61*100</f>
        <v>100</v>
      </c>
      <c r="F61" s="324">
        <v>65</v>
      </c>
      <c r="G61" s="326"/>
      <c r="H61" s="326"/>
      <c r="I61" s="326"/>
      <c r="J61" s="326"/>
      <c r="K61" s="335"/>
      <c r="L61" s="336"/>
    </row>
    <row r="62" spans="1:12" ht="24.75" customHeight="1">
      <c r="A62" s="327" t="s">
        <v>1468</v>
      </c>
      <c r="B62" s="323"/>
      <c r="C62" s="326"/>
      <c r="D62" s="324"/>
      <c r="E62" s="325"/>
      <c r="F62" s="324"/>
      <c r="G62" s="326"/>
      <c r="H62" s="326"/>
      <c r="I62" s="326"/>
      <c r="J62" s="326"/>
      <c r="K62" s="335"/>
      <c r="L62" s="336"/>
    </row>
    <row r="63" spans="1:15" s="310" customFormat="1" ht="24.75" customHeight="1">
      <c r="A63" s="327" t="s">
        <v>1469</v>
      </c>
      <c r="B63" s="323">
        <v>2000</v>
      </c>
      <c r="C63" s="326">
        <f>D63+O63</f>
        <v>1801</v>
      </c>
      <c r="D63" s="324">
        <v>1801</v>
      </c>
      <c r="E63" s="325">
        <f t="shared" si="4"/>
        <v>100</v>
      </c>
      <c r="F63" s="324"/>
      <c r="G63" s="326"/>
      <c r="H63" s="326"/>
      <c r="I63" s="326"/>
      <c r="J63" s="326"/>
      <c r="K63" s="335"/>
      <c r="L63" s="336"/>
      <c r="O63" s="316"/>
    </row>
    <row r="64" spans="1:15" ht="24.75" customHeight="1">
      <c r="A64" s="327" t="s">
        <v>1470</v>
      </c>
      <c r="B64" s="323">
        <v>2921</v>
      </c>
      <c r="C64" s="326">
        <f>D64+O64</f>
        <v>2836</v>
      </c>
      <c r="D64" s="324">
        <v>2745</v>
      </c>
      <c r="E64" s="325">
        <f t="shared" si="4"/>
        <v>96.79125528913963</v>
      </c>
      <c r="F64" s="324">
        <v>1095</v>
      </c>
      <c r="G64" s="326"/>
      <c r="H64" s="326"/>
      <c r="I64" s="326"/>
      <c r="J64" s="326"/>
      <c r="K64" s="335"/>
      <c r="L64" s="336"/>
      <c r="O64" s="316">
        <v>91</v>
      </c>
    </row>
    <row r="65" spans="1:241" s="617" customFormat="1" ht="24.75" customHeight="1">
      <c r="A65" s="609" t="s">
        <v>1471</v>
      </c>
      <c r="B65" s="610">
        <f>SUM(B66:B81)</f>
        <v>90105</v>
      </c>
      <c r="C65" s="610">
        <f>SUM(C66:C81)</f>
        <v>99149</v>
      </c>
      <c r="D65" s="611">
        <f>SUM(D66:D81)</f>
        <v>98154</v>
      </c>
      <c r="E65" s="612">
        <f t="shared" si="4"/>
        <v>98.99645987352369</v>
      </c>
      <c r="F65" s="611">
        <f>SUM(F66:F81)</f>
        <v>20502</v>
      </c>
      <c r="G65" s="613"/>
      <c r="H65" s="613"/>
      <c r="I65" s="613"/>
      <c r="J65" s="613"/>
      <c r="K65" s="618"/>
      <c r="L65" s="619"/>
      <c r="M65" s="615"/>
      <c r="N65" s="615"/>
      <c r="O65" s="616">
        <f>SUM(O66:O81)</f>
        <v>995</v>
      </c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615"/>
      <c r="BL65" s="615"/>
      <c r="BM65" s="615"/>
      <c r="BN65" s="615"/>
      <c r="BO65" s="615"/>
      <c r="BP65" s="615"/>
      <c r="BQ65" s="615"/>
      <c r="BR65" s="615"/>
      <c r="BS65" s="615"/>
      <c r="BT65" s="615"/>
      <c r="BU65" s="615"/>
      <c r="BV65" s="615"/>
      <c r="BW65" s="615"/>
      <c r="BX65" s="615"/>
      <c r="BY65" s="615"/>
      <c r="BZ65" s="615"/>
      <c r="CA65" s="615"/>
      <c r="CB65" s="615"/>
      <c r="CC65" s="615"/>
      <c r="CD65" s="615"/>
      <c r="CE65" s="615"/>
      <c r="CF65" s="615"/>
      <c r="CG65" s="615"/>
      <c r="CH65" s="615"/>
      <c r="CI65" s="615"/>
      <c r="CJ65" s="615"/>
      <c r="CK65" s="615"/>
      <c r="CL65" s="615"/>
      <c r="CM65" s="615"/>
      <c r="CN65" s="615"/>
      <c r="CO65" s="615"/>
      <c r="CP65" s="615"/>
      <c r="CQ65" s="615"/>
      <c r="CR65" s="615"/>
      <c r="CS65" s="615"/>
      <c r="CT65" s="615"/>
      <c r="CU65" s="615"/>
      <c r="CV65" s="615"/>
      <c r="CW65" s="615"/>
      <c r="CX65" s="615"/>
      <c r="CY65" s="615"/>
      <c r="CZ65" s="615"/>
      <c r="DA65" s="615"/>
      <c r="DB65" s="615"/>
      <c r="DC65" s="615"/>
      <c r="DD65" s="615"/>
      <c r="DE65" s="615"/>
      <c r="DF65" s="615"/>
      <c r="DG65" s="615"/>
      <c r="DH65" s="615"/>
      <c r="DI65" s="615"/>
      <c r="DJ65" s="615"/>
      <c r="DK65" s="615"/>
      <c r="DL65" s="615"/>
      <c r="DM65" s="615"/>
      <c r="DN65" s="615"/>
      <c r="DO65" s="615"/>
      <c r="DP65" s="615"/>
      <c r="DQ65" s="615"/>
      <c r="DR65" s="615"/>
      <c r="DS65" s="615"/>
      <c r="DT65" s="615"/>
      <c r="DU65" s="615"/>
      <c r="DV65" s="615"/>
      <c r="DW65" s="615"/>
      <c r="DX65" s="615"/>
      <c r="DY65" s="615"/>
      <c r="DZ65" s="615"/>
      <c r="EA65" s="615"/>
      <c r="EB65" s="615"/>
      <c r="EC65" s="615"/>
      <c r="ED65" s="615"/>
      <c r="EE65" s="615"/>
      <c r="EF65" s="615"/>
      <c r="EG65" s="615"/>
      <c r="EH65" s="615"/>
      <c r="EI65" s="615"/>
      <c r="EJ65" s="615"/>
      <c r="EK65" s="615"/>
      <c r="EL65" s="615"/>
      <c r="EM65" s="615"/>
      <c r="EN65" s="615"/>
      <c r="EO65" s="615"/>
      <c r="EP65" s="615"/>
      <c r="EQ65" s="615"/>
      <c r="ER65" s="615"/>
      <c r="ES65" s="615"/>
      <c r="ET65" s="615"/>
      <c r="EU65" s="615"/>
      <c r="EV65" s="615"/>
      <c r="EW65" s="615"/>
      <c r="EX65" s="615"/>
      <c r="EY65" s="615"/>
      <c r="EZ65" s="615"/>
      <c r="FA65" s="615"/>
      <c r="FB65" s="615"/>
      <c r="FC65" s="615"/>
      <c r="FD65" s="615"/>
      <c r="FE65" s="615"/>
      <c r="FF65" s="615"/>
      <c r="FG65" s="615"/>
      <c r="FH65" s="615"/>
      <c r="FI65" s="615"/>
      <c r="FJ65" s="615"/>
      <c r="FK65" s="615"/>
      <c r="FL65" s="615"/>
      <c r="FM65" s="615"/>
      <c r="FN65" s="615"/>
      <c r="FO65" s="615"/>
      <c r="FP65" s="615"/>
      <c r="FQ65" s="615"/>
      <c r="FR65" s="615"/>
      <c r="FS65" s="615"/>
      <c r="FT65" s="615"/>
      <c r="FU65" s="615"/>
      <c r="FV65" s="615"/>
      <c r="FW65" s="615"/>
      <c r="FX65" s="615"/>
      <c r="FY65" s="615"/>
      <c r="FZ65" s="615"/>
      <c r="GA65" s="615"/>
      <c r="GB65" s="615"/>
      <c r="GC65" s="615"/>
      <c r="GD65" s="615"/>
      <c r="GE65" s="615"/>
      <c r="GF65" s="615"/>
      <c r="GG65" s="615"/>
      <c r="GH65" s="615"/>
      <c r="GI65" s="615"/>
      <c r="GJ65" s="615"/>
      <c r="GK65" s="615"/>
      <c r="GL65" s="615"/>
      <c r="GM65" s="615"/>
      <c r="GN65" s="615"/>
      <c r="GO65" s="615"/>
      <c r="GP65" s="615"/>
      <c r="GQ65" s="615"/>
      <c r="GR65" s="615"/>
      <c r="GS65" s="615"/>
      <c r="GT65" s="615"/>
      <c r="GU65" s="615"/>
      <c r="GV65" s="615"/>
      <c r="GW65" s="615"/>
      <c r="GX65" s="615"/>
      <c r="GY65" s="615"/>
      <c r="GZ65" s="615"/>
      <c r="HA65" s="615"/>
      <c r="HB65" s="615"/>
      <c r="HC65" s="615"/>
      <c r="HD65" s="615"/>
      <c r="HE65" s="615"/>
      <c r="HF65" s="615"/>
      <c r="HG65" s="615"/>
      <c r="HH65" s="615"/>
      <c r="HI65" s="615"/>
      <c r="HJ65" s="615"/>
      <c r="HK65" s="615"/>
      <c r="HL65" s="615"/>
      <c r="HM65" s="615"/>
      <c r="HN65" s="615"/>
      <c r="HO65" s="615"/>
      <c r="HP65" s="615"/>
      <c r="HQ65" s="615"/>
      <c r="HR65" s="615"/>
      <c r="HS65" s="615"/>
      <c r="HT65" s="615"/>
      <c r="HU65" s="615"/>
      <c r="HV65" s="615"/>
      <c r="HW65" s="615"/>
      <c r="HX65" s="615"/>
      <c r="HY65" s="615"/>
      <c r="HZ65" s="615"/>
      <c r="IA65" s="615"/>
      <c r="IB65" s="615"/>
      <c r="IC65" s="615"/>
      <c r="ID65" s="615"/>
      <c r="IE65" s="615"/>
      <c r="IF65" s="615"/>
      <c r="IG65" s="615"/>
    </row>
    <row r="66" spans="1:15" ht="24.75" customHeight="1">
      <c r="A66" s="327" t="s">
        <v>1472</v>
      </c>
      <c r="B66" s="323">
        <v>7551</v>
      </c>
      <c r="C66" s="326">
        <f aca="true" t="shared" si="5" ref="C66:C81">D66+O66</f>
        <v>8169</v>
      </c>
      <c r="D66" s="324">
        <v>8116</v>
      </c>
      <c r="E66" s="325">
        <f t="shared" si="4"/>
        <v>99.351205777941</v>
      </c>
      <c r="F66" s="324">
        <v>726</v>
      </c>
      <c r="G66" s="326"/>
      <c r="H66" s="326"/>
      <c r="I66" s="326"/>
      <c r="J66" s="326"/>
      <c r="K66" s="335"/>
      <c r="L66" s="336"/>
      <c r="O66" s="316">
        <v>53</v>
      </c>
    </row>
    <row r="67" spans="1:12" ht="24.75" customHeight="1">
      <c r="A67" s="327" t="s">
        <v>1473</v>
      </c>
      <c r="B67" s="323">
        <v>4996</v>
      </c>
      <c r="C67" s="326">
        <f t="shared" si="5"/>
        <v>2439</v>
      </c>
      <c r="D67" s="324">
        <v>2439</v>
      </c>
      <c r="E67" s="325">
        <f t="shared" si="4"/>
        <v>100</v>
      </c>
      <c r="F67" s="324">
        <v>240</v>
      </c>
      <c r="G67" s="326"/>
      <c r="H67" s="326"/>
      <c r="I67" s="326"/>
      <c r="J67" s="326"/>
      <c r="K67" s="335"/>
      <c r="L67" s="336"/>
    </row>
    <row r="68" spans="1:12" ht="24.75" customHeight="1">
      <c r="A68" s="327" t="s">
        <v>1474</v>
      </c>
      <c r="B68" s="323">
        <v>20375</v>
      </c>
      <c r="C68" s="326">
        <f t="shared" si="5"/>
        <v>21992</v>
      </c>
      <c r="D68" s="324">
        <v>21992</v>
      </c>
      <c r="E68" s="325">
        <f t="shared" si="4"/>
        <v>100</v>
      </c>
      <c r="F68" s="324">
        <v>361</v>
      </c>
      <c r="G68" s="323"/>
      <c r="H68" s="323"/>
      <c r="I68" s="323"/>
      <c r="J68" s="323"/>
      <c r="K68" s="325"/>
      <c r="L68" s="36" t="e">
        <f>#REF!/#REF!*100-100</f>
        <v>#REF!</v>
      </c>
    </row>
    <row r="69" spans="1:15" ht="24.75" customHeight="1">
      <c r="A69" s="327" t="s">
        <v>1475</v>
      </c>
      <c r="B69" s="323">
        <v>802</v>
      </c>
      <c r="C69" s="326">
        <f t="shared" si="5"/>
        <v>1768</v>
      </c>
      <c r="D69" s="324">
        <v>1339</v>
      </c>
      <c r="E69" s="325">
        <f t="shared" si="4"/>
        <v>75.73529411764706</v>
      </c>
      <c r="F69" s="324">
        <v>1369</v>
      </c>
      <c r="G69" s="326"/>
      <c r="H69" s="326"/>
      <c r="I69" s="326"/>
      <c r="J69" s="326"/>
      <c r="K69" s="335"/>
      <c r="L69" s="336"/>
      <c r="O69" s="316">
        <v>429</v>
      </c>
    </row>
    <row r="70" spans="1:15" ht="24.75" customHeight="1">
      <c r="A70" s="327" t="s">
        <v>1476</v>
      </c>
      <c r="B70" s="323">
        <v>13403</v>
      </c>
      <c r="C70" s="326">
        <f t="shared" si="5"/>
        <v>1067</v>
      </c>
      <c r="D70" s="324">
        <v>810</v>
      </c>
      <c r="E70" s="325">
        <f t="shared" si="4"/>
        <v>75.91377694470478</v>
      </c>
      <c r="F70" s="324">
        <v>4268</v>
      </c>
      <c r="G70" s="326"/>
      <c r="H70" s="326"/>
      <c r="I70" s="326"/>
      <c r="J70" s="326"/>
      <c r="K70" s="335"/>
      <c r="L70" s="336"/>
      <c r="O70" s="316">
        <v>257</v>
      </c>
    </row>
    <row r="71" spans="1:15" ht="24.75" customHeight="1">
      <c r="A71" s="327" t="s">
        <v>1477</v>
      </c>
      <c r="B71" s="323">
        <v>4799</v>
      </c>
      <c r="C71" s="326">
        <f t="shared" si="5"/>
        <v>3969</v>
      </c>
      <c r="D71" s="324">
        <v>3794</v>
      </c>
      <c r="E71" s="325">
        <f t="shared" si="4"/>
        <v>95.59082892416225</v>
      </c>
      <c r="F71" s="324">
        <v>175</v>
      </c>
      <c r="G71" s="326"/>
      <c r="H71" s="326"/>
      <c r="I71" s="326"/>
      <c r="J71" s="326"/>
      <c r="K71" s="335"/>
      <c r="L71" s="336"/>
      <c r="O71" s="316">
        <v>175</v>
      </c>
    </row>
    <row r="72" spans="1:12" ht="24.75" customHeight="1">
      <c r="A72" s="327" t="s">
        <v>1478</v>
      </c>
      <c r="B72" s="323">
        <v>15381</v>
      </c>
      <c r="C72" s="326">
        <f t="shared" si="5"/>
        <v>13372</v>
      </c>
      <c r="D72" s="324">
        <v>13372</v>
      </c>
      <c r="E72" s="325">
        <f t="shared" si="4"/>
        <v>100</v>
      </c>
      <c r="F72" s="324">
        <v>1175</v>
      </c>
      <c r="G72" s="326"/>
      <c r="H72" s="326"/>
      <c r="I72" s="326"/>
      <c r="J72" s="326"/>
      <c r="K72" s="335"/>
      <c r="L72" s="336"/>
    </row>
    <row r="73" spans="1:15" ht="24.75" customHeight="1">
      <c r="A73" s="327" t="s">
        <v>1479</v>
      </c>
      <c r="B73" s="323">
        <v>10986</v>
      </c>
      <c r="C73" s="326">
        <f t="shared" si="5"/>
        <v>2518</v>
      </c>
      <c r="D73" s="324">
        <v>2447</v>
      </c>
      <c r="E73" s="325">
        <f t="shared" si="4"/>
        <v>97.1803018268467</v>
      </c>
      <c r="F73" s="324">
        <v>2176</v>
      </c>
      <c r="G73" s="326"/>
      <c r="H73" s="326"/>
      <c r="I73" s="326"/>
      <c r="J73" s="326"/>
      <c r="K73" s="335"/>
      <c r="L73" s="336"/>
      <c r="O73" s="316">
        <v>71</v>
      </c>
    </row>
    <row r="74" spans="1:12" ht="24.75" customHeight="1">
      <c r="A74" s="327" t="s">
        <v>1480</v>
      </c>
      <c r="B74" s="323">
        <v>105</v>
      </c>
      <c r="C74" s="326">
        <f t="shared" si="5"/>
        <v>104</v>
      </c>
      <c r="D74" s="324">
        <v>104</v>
      </c>
      <c r="E74" s="325">
        <f t="shared" si="4"/>
        <v>100</v>
      </c>
      <c r="F74" s="324"/>
      <c r="G74" s="326"/>
      <c r="H74" s="326"/>
      <c r="I74" s="326"/>
      <c r="J74" s="326"/>
      <c r="K74" s="335"/>
      <c r="L74" s="336"/>
    </row>
    <row r="75" spans="1:12" ht="24.75" customHeight="1">
      <c r="A75" s="327" t="s">
        <v>1481</v>
      </c>
      <c r="B75" s="323">
        <v>1937</v>
      </c>
      <c r="C75" s="326">
        <f t="shared" si="5"/>
        <v>841</v>
      </c>
      <c r="D75" s="324">
        <v>841</v>
      </c>
      <c r="E75" s="325">
        <f t="shared" si="4"/>
        <v>100</v>
      </c>
      <c r="F75" s="324">
        <v>974</v>
      </c>
      <c r="G75" s="326"/>
      <c r="H75" s="326"/>
      <c r="I75" s="326"/>
      <c r="J75" s="326"/>
      <c r="K75" s="335"/>
      <c r="L75" s="336"/>
    </row>
    <row r="76" spans="1:15" s="310" customFormat="1" ht="24.75" customHeight="1">
      <c r="A76" s="327" t="s">
        <v>1482</v>
      </c>
      <c r="B76" s="323">
        <v>1284</v>
      </c>
      <c r="C76" s="326">
        <f t="shared" si="5"/>
        <v>1426</v>
      </c>
      <c r="D76" s="324">
        <v>1426</v>
      </c>
      <c r="E76" s="325">
        <f t="shared" si="4"/>
        <v>100</v>
      </c>
      <c r="F76" s="324">
        <v>153</v>
      </c>
      <c r="G76" s="326"/>
      <c r="H76" s="326"/>
      <c r="I76" s="326"/>
      <c r="J76" s="326"/>
      <c r="K76" s="335"/>
      <c r="L76" s="336"/>
      <c r="O76" s="316"/>
    </row>
    <row r="77" spans="1:15" s="310" customFormat="1" ht="24.75" customHeight="1">
      <c r="A77" s="327" t="s">
        <v>1483</v>
      </c>
      <c r="B77" s="323">
        <v>41</v>
      </c>
      <c r="C77" s="326">
        <f t="shared" si="5"/>
        <v>0</v>
      </c>
      <c r="D77" s="324"/>
      <c r="E77" s="325"/>
      <c r="F77" s="324">
        <v>85</v>
      </c>
      <c r="G77" s="326"/>
      <c r="H77" s="326"/>
      <c r="I77" s="326"/>
      <c r="J77" s="326"/>
      <c r="K77" s="335"/>
      <c r="L77" s="336"/>
      <c r="O77" s="316"/>
    </row>
    <row r="78" spans="1:12" ht="24.75" customHeight="1">
      <c r="A78" s="327" t="s">
        <v>1484</v>
      </c>
      <c r="B78" s="323">
        <v>673</v>
      </c>
      <c r="C78" s="326">
        <f t="shared" si="5"/>
        <v>59</v>
      </c>
      <c r="D78" s="324">
        <v>59</v>
      </c>
      <c r="E78" s="325">
        <f t="shared" si="4"/>
        <v>100</v>
      </c>
      <c r="F78" s="324"/>
      <c r="G78" s="323"/>
      <c r="H78" s="323"/>
      <c r="I78" s="323"/>
      <c r="J78" s="323"/>
      <c r="K78" s="325"/>
      <c r="L78" s="36" t="e">
        <f>#REF!/#REF!*100-100</f>
        <v>#REF!</v>
      </c>
    </row>
    <row r="79" spans="1:12" ht="24.75" customHeight="1">
      <c r="A79" s="327" t="s">
        <v>1485</v>
      </c>
      <c r="B79" s="323">
        <v>7100</v>
      </c>
      <c r="C79" s="326">
        <f t="shared" si="5"/>
        <v>13440</v>
      </c>
      <c r="D79" s="324">
        <v>13440</v>
      </c>
      <c r="E79" s="325">
        <f t="shared" si="4"/>
        <v>100</v>
      </c>
      <c r="F79" s="324">
        <v>8800</v>
      </c>
      <c r="G79" s="326"/>
      <c r="H79" s="326"/>
      <c r="I79" s="326"/>
      <c r="J79" s="326"/>
      <c r="K79" s="335"/>
      <c r="L79" s="336"/>
    </row>
    <row r="80" spans="1:15" ht="24.75" customHeight="1">
      <c r="A80" s="327" t="s">
        <v>1486</v>
      </c>
      <c r="B80" s="323">
        <v>601</v>
      </c>
      <c r="C80" s="326">
        <f t="shared" si="5"/>
        <v>677</v>
      </c>
      <c r="D80" s="324">
        <v>667</v>
      </c>
      <c r="E80" s="325">
        <f t="shared" si="4"/>
        <v>98.52289512555392</v>
      </c>
      <c r="F80" s="324"/>
      <c r="G80" s="326"/>
      <c r="H80" s="326"/>
      <c r="I80" s="326"/>
      <c r="J80" s="326"/>
      <c r="K80" s="335"/>
      <c r="L80" s="336"/>
      <c r="O80" s="316">
        <v>10</v>
      </c>
    </row>
    <row r="81" spans="1:12" ht="24.75" customHeight="1">
      <c r="A81" s="327" t="s">
        <v>1487</v>
      </c>
      <c r="B81" s="323">
        <v>71</v>
      </c>
      <c r="C81" s="326">
        <f t="shared" si="5"/>
        <v>27308</v>
      </c>
      <c r="D81" s="324">
        <v>27308</v>
      </c>
      <c r="E81" s="325">
        <f t="shared" si="4"/>
        <v>100</v>
      </c>
      <c r="F81" s="324"/>
      <c r="G81" s="326"/>
      <c r="H81" s="326"/>
      <c r="I81" s="326"/>
      <c r="J81" s="326"/>
      <c r="K81" s="335"/>
      <c r="L81" s="336"/>
    </row>
    <row r="82" spans="1:15" s="615" customFormat="1" ht="24.75" customHeight="1">
      <c r="A82" s="609" t="s">
        <v>1488</v>
      </c>
      <c r="B82" s="610">
        <f>SUM(B83:B95)</f>
        <v>106131</v>
      </c>
      <c r="C82" s="610">
        <f>SUM(C83:C95)</f>
        <v>150556</v>
      </c>
      <c r="D82" s="611">
        <f>SUM(D83:D95)</f>
        <v>149979</v>
      </c>
      <c r="E82" s="612">
        <f t="shared" si="4"/>
        <v>99.61675389888148</v>
      </c>
      <c r="F82" s="611">
        <f>SUM(F83:F95)</f>
        <v>46625</v>
      </c>
      <c r="G82" s="613"/>
      <c r="H82" s="613"/>
      <c r="I82" s="613"/>
      <c r="J82" s="613"/>
      <c r="K82" s="618"/>
      <c r="L82" s="619"/>
      <c r="O82" s="616">
        <f>SUM(O83:O95)</f>
        <v>577</v>
      </c>
    </row>
    <row r="83" spans="1:15" ht="24.75" customHeight="1">
      <c r="A83" s="327" t="s">
        <v>1489</v>
      </c>
      <c r="B83" s="323">
        <v>1955</v>
      </c>
      <c r="C83" s="326">
        <f aca="true" t="shared" si="6" ref="C83:C95">D83+O83</f>
        <v>2127</v>
      </c>
      <c r="D83" s="324">
        <v>2106</v>
      </c>
      <c r="E83" s="325">
        <f t="shared" si="4"/>
        <v>99.01269393511988</v>
      </c>
      <c r="F83" s="324"/>
      <c r="G83" s="326"/>
      <c r="H83" s="326"/>
      <c r="I83" s="326"/>
      <c r="J83" s="326"/>
      <c r="K83" s="335"/>
      <c r="L83" s="336"/>
      <c r="O83" s="316">
        <v>21</v>
      </c>
    </row>
    <row r="84" spans="1:12" ht="24.75" customHeight="1">
      <c r="A84" s="327" t="s">
        <v>1490</v>
      </c>
      <c r="B84" s="323">
        <v>12755</v>
      </c>
      <c r="C84" s="326">
        <f t="shared" si="6"/>
        <v>33961</v>
      </c>
      <c r="D84" s="324">
        <v>33961</v>
      </c>
      <c r="E84" s="325">
        <f t="shared" si="4"/>
        <v>100</v>
      </c>
      <c r="F84" s="324">
        <v>1012</v>
      </c>
      <c r="G84" s="326"/>
      <c r="H84" s="326"/>
      <c r="I84" s="326"/>
      <c r="J84" s="326"/>
      <c r="K84" s="335"/>
      <c r="L84" s="336"/>
    </row>
    <row r="85" spans="1:15" ht="24.75" customHeight="1">
      <c r="A85" s="327" t="s">
        <v>1491</v>
      </c>
      <c r="B85" s="323">
        <v>436</v>
      </c>
      <c r="C85" s="326">
        <f t="shared" si="6"/>
        <v>1696</v>
      </c>
      <c r="D85" s="324">
        <v>1397</v>
      </c>
      <c r="E85" s="325">
        <f t="shared" si="4"/>
        <v>82.37028301886792</v>
      </c>
      <c r="F85" s="324">
        <v>623</v>
      </c>
      <c r="G85" s="326"/>
      <c r="H85" s="326"/>
      <c r="I85" s="326"/>
      <c r="J85" s="326"/>
      <c r="K85" s="335"/>
      <c r="L85" s="336"/>
      <c r="O85" s="316">
        <v>299</v>
      </c>
    </row>
    <row r="86" spans="1:241" s="311" customFormat="1" ht="24.75" customHeight="1">
      <c r="A86" s="327" t="s">
        <v>1492</v>
      </c>
      <c r="B86" s="324">
        <v>18006</v>
      </c>
      <c r="C86" s="328">
        <f t="shared" si="6"/>
        <v>29666</v>
      </c>
      <c r="D86" s="324">
        <v>29451</v>
      </c>
      <c r="E86" s="337">
        <f t="shared" si="4"/>
        <v>99.27526461268793</v>
      </c>
      <c r="F86" s="324">
        <v>6762</v>
      </c>
      <c r="G86" s="328"/>
      <c r="H86" s="328"/>
      <c r="I86" s="328"/>
      <c r="J86" s="328"/>
      <c r="K86" s="339"/>
      <c r="L86" s="330"/>
      <c r="M86" s="316"/>
      <c r="N86" s="316"/>
      <c r="O86" s="316">
        <v>215</v>
      </c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316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  <c r="CW86" s="316"/>
      <c r="CX86" s="316"/>
      <c r="CY86" s="316"/>
      <c r="CZ86" s="316"/>
      <c r="DA86" s="316"/>
      <c r="DB86" s="316"/>
      <c r="DC86" s="316"/>
      <c r="DD86" s="316"/>
      <c r="DE86" s="316"/>
      <c r="DF86" s="316"/>
      <c r="DG86" s="316"/>
      <c r="DH86" s="316"/>
      <c r="DI86" s="316"/>
      <c r="DJ86" s="316"/>
      <c r="DK86" s="316"/>
      <c r="DL86" s="316"/>
      <c r="DM86" s="316"/>
      <c r="DN86" s="316"/>
      <c r="DO86" s="316"/>
      <c r="DP86" s="316"/>
      <c r="DQ86" s="316"/>
      <c r="DR86" s="316"/>
      <c r="DS86" s="316"/>
      <c r="DT86" s="316"/>
      <c r="DU86" s="316"/>
      <c r="DV86" s="316"/>
      <c r="DW86" s="316"/>
      <c r="DX86" s="316"/>
      <c r="DY86" s="316"/>
      <c r="DZ86" s="316"/>
      <c r="EA86" s="316"/>
      <c r="EB86" s="316"/>
      <c r="EC86" s="316"/>
      <c r="ED86" s="316"/>
      <c r="EE86" s="316"/>
      <c r="EF86" s="316"/>
      <c r="EG86" s="316"/>
      <c r="EH86" s="316"/>
      <c r="EI86" s="316"/>
      <c r="EJ86" s="316"/>
      <c r="EK86" s="316"/>
      <c r="EL86" s="316"/>
      <c r="EM86" s="316"/>
      <c r="EN86" s="316"/>
      <c r="EO86" s="316"/>
      <c r="EP86" s="316"/>
      <c r="EQ86" s="316"/>
      <c r="ER86" s="316"/>
      <c r="ES86" s="316"/>
      <c r="ET86" s="316"/>
      <c r="EU86" s="316"/>
      <c r="EV86" s="316"/>
      <c r="EW86" s="316"/>
      <c r="EX86" s="316"/>
      <c r="EY86" s="316"/>
      <c r="EZ86" s="316"/>
      <c r="FA86" s="316"/>
      <c r="FB86" s="316"/>
      <c r="FC86" s="316"/>
      <c r="FD86" s="316"/>
      <c r="FE86" s="316"/>
      <c r="FF86" s="316"/>
      <c r="FG86" s="316"/>
      <c r="FH86" s="316"/>
      <c r="FI86" s="316"/>
      <c r="FJ86" s="316"/>
      <c r="FK86" s="316"/>
      <c r="FL86" s="316"/>
      <c r="FM86" s="316"/>
      <c r="FN86" s="316"/>
      <c r="FO86" s="316"/>
      <c r="FP86" s="316"/>
      <c r="FQ86" s="316"/>
      <c r="FR86" s="316"/>
      <c r="FS86" s="316"/>
      <c r="FT86" s="316"/>
      <c r="FU86" s="316"/>
      <c r="FV86" s="316"/>
      <c r="FW86" s="316"/>
      <c r="FX86" s="316"/>
      <c r="FY86" s="316"/>
      <c r="FZ86" s="316"/>
      <c r="GA86" s="316"/>
      <c r="GB86" s="316"/>
      <c r="GC86" s="316"/>
      <c r="GD86" s="316"/>
      <c r="GE86" s="316"/>
      <c r="GF86" s="316"/>
      <c r="GG86" s="316"/>
      <c r="GH86" s="316"/>
      <c r="GI86" s="316"/>
      <c r="GJ86" s="316"/>
      <c r="GK86" s="316"/>
      <c r="GL86" s="316"/>
      <c r="GM86" s="316"/>
      <c r="GN86" s="316"/>
      <c r="GO86" s="316"/>
      <c r="GP86" s="316"/>
      <c r="GQ86" s="316"/>
      <c r="GR86" s="316"/>
      <c r="GS86" s="316"/>
      <c r="GT86" s="316"/>
      <c r="GU86" s="316"/>
      <c r="GV86" s="316"/>
      <c r="GW86" s="316"/>
      <c r="GX86" s="316"/>
      <c r="GY86" s="316"/>
      <c r="GZ86" s="316"/>
      <c r="HA86" s="316"/>
      <c r="HB86" s="316"/>
      <c r="HC86" s="316"/>
      <c r="HD86" s="316"/>
      <c r="HE86" s="316"/>
      <c r="HF86" s="316"/>
      <c r="HG86" s="316"/>
      <c r="HH86" s="316"/>
      <c r="HI86" s="316"/>
      <c r="HJ86" s="316"/>
      <c r="HK86" s="316"/>
      <c r="HL86" s="316"/>
      <c r="HM86" s="316"/>
      <c r="HN86" s="316"/>
      <c r="HO86" s="316"/>
      <c r="HP86" s="316"/>
      <c r="HQ86" s="316"/>
      <c r="HR86" s="316"/>
      <c r="HS86" s="316"/>
      <c r="HT86" s="316"/>
      <c r="HU86" s="316"/>
      <c r="HV86" s="316"/>
      <c r="HW86" s="316"/>
      <c r="HX86" s="316"/>
      <c r="HY86" s="316"/>
      <c r="HZ86" s="316"/>
      <c r="IA86" s="316"/>
      <c r="IB86" s="316"/>
      <c r="IC86" s="316"/>
      <c r="ID86" s="316"/>
      <c r="IE86" s="316"/>
      <c r="IF86" s="316"/>
      <c r="IG86" s="316"/>
    </row>
    <row r="87" spans="1:12" ht="24.75" customHeight="1">
      <c r="A87" s="327" t="s">
        <v>1493</v>
      </c>
      <c r="B87" s="323">
        <v>500</v>
      </c>
      <c r="C87" s="326">
        <f t="shared" si="6"/>
        <v>1238</v>
      </c>
      <c r="D87" s="324">
        <v>1238</v>
      </c>
      <c r="E87" s="325">
        <f t="shared" si="4"/>
        <v>100</v>
      </c>
      <c r="F87" s="324"/>
      <c r="G87" s="326"/>
      <c r="H87" s="326"/>
      <c r="I87" s="326"/>
      <c r="J87" s="326"/>
      <c r="K87" s="335"/>
      <c r="L87" s="336"/>
    </row>
    <row r="88" spans="1:12" ht="24.75" customHeight="1">
      <c r="A88" s="327" t="s">
        <v>1494</v>
      </c>
      <c r="B88" s="323">
        <v>922</v>
      </c>
      <c r="C88" s="326">
        <f t="shared" si="6"/>
        <v>3486</v>
      </c>
      <c r="D88" s="324">
        <v>3486</v>
      </c>
      <c r="E88" s="325">
        <f t="shared" si="4"/>
        <v>100</v>
      </c>
      <c r="F88" s="324">
        <v>2382</v>
      </c>
      <c r="G88" s="326"/>
      <c r="H88" s="326"/>
      <c r="I88" s="326"/>
      <c r="J88" s="326"/>
      <c r="K88" s="335"/>
      <c r="L88" s="336"/>
    </row>
    <row r="89" spans="1:12" ht="24.75" customHeight="1">
      <c r="A89" s="327" t="s">
        <v>1495</v>
      </c>
      <c r="B89" s="323">
        <v>6138</v>
      </c>
      <c r="C89" s="326">
        <f t="shared" si="6"/>
        <v>5132</v>
      </c>
      <c r="D89" s="324">
        <v>5132</v>
      </c>
      <c r="E89" s="325">
        <f t="shared" si="4"/>
        <v>100</v>
      </c>
      <c r="F89" s="324"/>
      <c r="G89" s="326"/>
      <c r="H89" s="326"/>
      <c r="I89" s="326"/>
      <c r="J89" s="326"/>
      <c r="K89" s="335"/>
      <c r="L89" s="336"/>
    </row>
    <row r="90" spans="1:12" ht="24.75" customHeight="1">
      <c r="A90" s="327" t="s">
        <v>1496</v>
      </c>
      <c r="B90" s="323">
        <v>51812</v>
      </c>
      <c r="C90" s="326">
        <f t="shared" si="6"/>
        <v>62178</v>
      </c>
      <c r="D90" s="324">
        <v>62178</v>
      </c>
      <c r="E90" s="325">
        <f t="shared" si="4"/>
        <v>100</v>
      </c>
      <c r="F90" s="324">
        <v>33185</v>
      </c>
      <c r="G90" s="326"/>
      <c r="H90" s="326"/>
      <c r="I90" s="326"/>
      <c r="J90" s="326"/>
      <c r="K90" s="335"/>
      <c r="L90" s="336"/>
    </row>
    <row r="91" spans="1:12" ht="24.75" customHeight="1">
      <c r="A91" s="327" t="s">
        <v>1497</v>
      </c>
      <c r="B91" s="323">
        <v>3700</v>
      </c>
      <c r="C91" s="326">
        <f t="shared" si="6"/>
        <v>4460</v>
      </c>
      <c r="D91" s="324">
        <v>4460</v>
      </c>
      <c r="E91" s="325">
        <f t="shared" si="4"/>
        <v>100</v>
      </c>
      <c r="F91" s="324">
        <v>1966</v>
      </c>
      <c r="G91" s="326"/>
      <c r="H91" s="326"/>
      <c r="I91" s="323"/>
      <c r="J91" s="323"/>
      <c r="K91" s="325"/>
      <c r="L91" s="36" t="e">
        <f>#REF!/#REF!*100-100</f>
        <v>#REF!</v>
      </c>
    </row>
    <row r="92" spans="1:12" ht="24.75" customHeight="1">
      <c r="A92" s="338" t="s">
        <v>1498</v>
      </c>
      <c r="B92" s="323">
        <v>700</v>
      </c>
      <c r="C92" s="326">
        <f t="shared" si="6"/>
        <v>602</v>
      </c>
      <c r="D92" s="324">
        <v>602</v>
      </c>
      <c r="E92" s="325">
        <f t="shared" si="4"/>
        <v>100</v>
      </c>
      <c r="F92" s="324">
        <v>251</v>
      </c>
      <c r="G92" s="326"/>
      <c r="H92" s="326"/>
      <c r="I92" s="326"/>
      <c r="J92" s="326"/>
      <c r="K92" s="335"/>
      <c r="L92" s="336"/>
    </row>
    <row r="93" spans="1:15" ht="24.75" customHeight="1">
      <c r="A93" s="338" t="s">
        <v>1499</v>
      </c>
      <c r="B93" s="323">
        <v>4309</v>
      </c>
      <c r="C93" s="326">
        <f t="shared" si="6"/>
        <v>4280</v>
      </c>
      <c r="D93" s="324">
        <v>4238</v>
      </c>
      <c r="E93" s="325">
        <f t="shared" si="4"/>
        <v>99.01869158878505</v>
      </c>
      <c r="F93" s="324">
        <v>80</v>
      </c>
      <c r="G93" s="326"/>
      <c r="H93" s="326"/>
      <c r="I93" s="326"/>
      <c r="J93" s="326"/>
      <c r="K93" s="335"/>
      <c r="L93" s="336"/>
      <c r="O93" s="316">
        <v>42</v>
      </c>
    </row>
    <row r="94" spans="1:12" ht="24.75" customHeight="1">
      <c r="A94" s="338" t="s">
        <v>1500</v>
      </c>
      <c r="B94" s="323">
        <v>3009</v>
      </c>
      <c r="C94" s="326">
        <f t="shared" si="6"/>
        <v>277</v>
      </c>
      <c r="D94" s="324">
        <v>277</v>
      </c>
      <c r="E94" s="325">
        <f t="shared" si="4"/>
        <v>100</v>
      </c>
      <c r="F94" s="324">
        <v>14</v>
      </c>
      <c r="G94" s="326"/>
      <c r="H94" s="326"/>
      <c r="I94" s="326"/>
      <c r="J94" s="326"/>
      <c r="K94" s="335"/>
      <c r="L94" s="336"/>
    </row>
    <row r="95" spans="1:12" ht="24.75" customHeight="1">
      <c r="A95" s="327" t="s">
        <v>1501</v>
      </c>
      <c r="B95" s="323">
        <v>1889</v>
      </c>
      <c r="C95" s="326">
        <f t="shared" si="6"/>
        <v>1453</v>
      </c>
      <c r="D95" s="324">
        <v>1453</v>
      </c>
      <c r="E95" s="325">
        <f t="shared" si="4"/>
        <v>100</v>
      </c>
      <c r="F95" s="324">
        <v>350</v>
      </c>
      <c r="G95" s="326"/>
      <c r="H95" s="326"/>
      <c r="I95" s="326"/>
      <c r="J95" s="326"/>
      <c r="K95" s="335"/>
      <c r="L95" s="336"/>
    </row>
    <row r="96" spans="1:241" s="617" customFormat="1" ht="24.75" customHeight="1">
      <c r="A96" s="609" t="s">
        <v>1502</v>
      </c>
      <c r="B96" s="610">
        <f>SUM(B97:B105)</f>
        <v>6937</v>
      </c>
      <c r="C96" s="610">
        <f>SUM(C97:C105)</f>
        <v>8076</v>
      </c>
      <c r="D96" s="611">
        <f>SUM(D97:D105)</f>
        <v>7852</v>
      </c>
      <c r="E96" s="612">
        <f t="shared" si="4"/>
        <v>97.22634967805844</v>
      </c>
      <c r="F96" s="611">
        <f>SUM(F97:F105)</f>
        <v>1622</v>
      </c>
      <c r="G96" s="613"/>
      <c r="H96" s="613"/>
      <c r="I96" s="613"/>
      <c r="J96" s="613"/>
      <c r="K96" s="618"/>
      <c r="L96" s="619"/>
      <c r="M96" s="615"/>
      <c r="N96" s="615"/>
      <c r="O96" s="616">
        <f>SUM(O97:O105)</f>
        <v>224</v>
      </c>
      <c r="P96" s="615"/>
      <c r="Q96" s="615"/>
      <c r="R96" s="615"/>
      <c r="S96" s="615"/>
      <c r="T96" s="615"/>
      <c r="U96" s="615"/>
      <c r="V96" s="615"/>
      <c r="W96" s="615"/>
      <c r="X96" s="615"/>
      <c r="Y96" s="615"/>
      <c r="Z96" s="615"/>
      <c r="AA96" s="615"/>
      <c r="AB96" s="615"/>
      <c r="AC96" s="615"/>
      <c r="AD96" s="615"/>
      <c r="AE96" s="615"/>
      <c r="AF96" s="615"/>
      <c r="AG96" s="615"/>
      <c r="AH96" s="615"/>
      <c r="AI96" s="615"/>
      <c r="AJ96" s="615"/>
      <c r="AK96" s="615"/>
      <c r="AL96" s="615"/>
      <c r="AM96" s="615"/>
      <c r="AN96" s="615"/>
      <c r="AO96" s="615"/>
      <c r="AP96" s="615"/>
      <c r="AQ96" s="615"/>
      <c r="AR96" s="615"/>
      <c r="AS96" s="615"/>
      <c r="AT96" s="615"/>
      <c r="AU96" s="615"/>
      <c r="AV96" s="615"/>
      <c r="AW96" s="615"/>
      <c r="AX96" s="615"/>
      <c r="AY96" s="615"/>
      <c r="AZ96" s="615"/>
      <c r="BA96" s="615"/>
      <c r="BB96" s="615"/>
      <c r="BC96" s="615"/>
      <c r="BD96" s="615"/>
      <c r="BE96" s="615"/>
      <c r="BF96" s="615"/>
      <c r="BG96" s="615"/>
      <c r="BH96" s="615"/>
      <c r="BI96" s="615"/>
      <c r="BJ96" s="615"/>
      <c r="BK96" s="615"/>
      <c r="BL96" s="615"/>
      <c r="BM96" s="615"/>
      <c r="BN96" s="615"/>
      <c r="BO96" s="615"/>
      <c r="BP96" s="615"/>
      <c r="BQ96" s="615"/>
      <c r="BR96" s="615"/>
      <c r="BS96" s="615"/>
      <c r="BT96" s="615"/>
      <c r="BU96" s="615"/>
      <c r="BV96" s="615"/>
      <c r="BW96" s="615"/>
      <c r="BX96" s="615"/>
      <c r="BY96" s="615"/>
      <c r="BZ96" s="615"/>
      <c r="CA96" s="615"/>
      <c r="CB96" s="615"/>
      <c r="CC96" s="615"/>
      <c r="CD96" s="615"/>
      <c r="CE96" s="615"/>
      <c r="CF96" s="615"/>
      <c r="CG96" s="615"/>
      <c r="CH96" s="615"/>
      <c r="CI96" s="615"/>
      <c r="CJ96" s="615"/>
      <c r="CK96" s="615"/>
      <c r="CL96" s="615"/>
      <c r="CM96" s="615"/>
      <c r="CN96" s="615"/>
      <c r="CO96" s="615"/>
      <c r="CP96" s="615"/>
      <c r="CQ96" s="615"/>
      <c r="CR96" s="615"/>
      <c r="CS96" s="615"/>
      <c r="CT96" s="615"/>
      <c r="CU96" s="615"/>
      <c r="CV96" s="615"/>
      <c r="CW96" s="615"/>
      <c r="CX96" s="615"/>
      <c r="CY96" s="615"/>
      <c r="CZ96" s="615"/>
      <c r="DA96" s="615"/>
      <c r="DB96" s="615"/>
      <c r="DC96" s="615"/>
      <c r="DD96" s="615"/>
      <c r="DE96" s="615"/>
      <c r="DF96" s="615"/>
      <c r="DG96" s="615"/>
      <c r="DH96" s="615"/>
      <c r="DI96" s="615"/>
      <c r="DJ96" s="615"/>
      <c r="DK96" s="615"/>
      <c r="DL96" s="615"/>
      <c r="DM96" s="615"/>
      <c r="DN96" s="615"/>
      <c r="DO96" s="615"/>
      <c r="DP96" s="615"/>
      <c r="DQ96" s="615"/>
      <c r="DR96" s="615"/>
      <c r="DS96" s="615"/>
      <c r="DT96" s="615"/>
      <c r="DU96" s="615"/>
      <c r="DV96" s="615"/>
      <c r="DW96" s="615"/>
      <c r="DX96" s="615"/>
      <c r="DY96" s="615"/>
      <c r="DZ96" s="615"/>
      <c r="EA96" s="615"/>
      <c r="EB96" s="615"/>
      <c r="EC96" s="615"/>
      <c r="ED96" s="615"/>
      <c r="EE96" s="615"/>
      <c r="EF96" s="615"/>
      <c r="EG96" s="615"/>
      <c r="EH96" s="615"/>
      <c r="EI96" s="615"/>
      <c r="EJ96" s="615"/>
      <c r="EK96" s="615"/>
      <c r="EL96" s="615"/>
      <c r="EM96" s="615"/>
      <c r="EN96" s="615"/>
      <c r="EO96" s="615"/>
      <c r="EP96" s="615"/>
      <c r="EQ96" s="615"/>
      <c r="ER96" s="615"/>
      <c r="ES96" s="615"/>
      <c r="ET96" s="615"/>
      <c r="EU96" s="615"/>
      <c r="EV96" s="615"/>
      <c r="EW96" s="615"/>
      <c r="EX96" s="615"/>
      <c r="EY96" s="615"/>
      <c r="EZ96" s="615"/>
      <c r="FA96" s="615"/>
      <c r="FB96" s="615"/>
      <c r="FC96" s="615"/>
      <c r="FD96" s="615"/>
      <c r="FE96" s="615"/>
      <c r="FF96" s="615"/>
      <c r="FG96" s="615"/>
      <c r="FH96" s="615"/>
      <c r="FI96" s="615"/>
      <c r="FJ96" s="615"/>
      <c r="FK96" s="615"/>
      <c r="FL96" s="615"/>
      <c r="FM96" s="615"/>
      <c r="FN96" s="615"/>
      <c r="FO96" s="615"/>
      <c r="FP96" s="615"/>
      <c r="FQ96" s="615"/>
      <c r="FR96" s="615"/>
      <c r="FS96" s="615"/>
      <c r="FT96" s="615"/>
      <c r="FU96" s="615"/>
      <c r="FV96" s="615"/>
      <c r="FW96" s="615"/>
      <c r="FX96" s="615"/>
      <c r="FY96" s="615"/>
      <c r="FZ96" s="615"/>
      <c r="GA96" s="615"/>
      <c r="GB96" s="615"/>
      <c r="GC96" s="615"/>
      <c r="GD96" s="615"/>
      <c r="GE96" s="615"/>
      <c r="GF96" s="615"/>
      <c r="GG96" s="615"/>
      <c r="GH96" s="615"/>
      <c r="GI96" s="615"/>
      <c r="GJ96" s="615"/>
      <c r="GK96" s="615"/>
      <c r="GL96" s="615"/>
      <c r="GM96" s="615"/>
      <c r="GN96" s="615"/>
      <c r="GO96" s="615"/>
      <c r="GP96" s="615"/>
      <c r="GQ96" s="615"/>
      <c r="GR96" s="615"/>
      <c r="GS96" s="615"/>
      <c r="GT96" s="615"/>
      <c r="GU96" s="615"/>
      <c r="GV96" s="615"/>
      <c r="GW96" s="615"/>
      <c r="GX96" s="615"/>
      <c r="GY96" s="615"/>
      <c r="GZ96" s="615"/>
      <c r="HA96" s="615"/>
      <c r="HB96" s="615"/>
      <c r="HC96" s="615"/>
      <c r="HD96" s="615"/>
      <c r="HE96" s="615"/>
      <c r="HF96" s="615"/>
      <c r="HG96" s="615"/>
      <c r="HH96" s="615"/>
      <c r="HI96" s="615"/>
      <c r="HJ96" s="615"/>
      <c r="HK96" s="615"/>
      <c r="HL96" s="615"/>
      <c r="HM96" s="615"/>
      <c r="HN96" s="615"/>
      <c r="HO96" s="615"/>
      <c r="HP96" s="615"/>
      <c r="HQ96" s="615"/>
      <c r="HR96" s="615"/>
      <c r="HS96" s="615"/>
      <c r="HT96" s="615"/>
      <c r="HU96" s="615"/>
      <c r="HV96" s="615"/>
      <c r="HW96" s="615"/>
      <c r="HX96" s="615"/>
      <c r="HY96" s="615"/>
      <c r="HZ96" s="615"/>
      <c r="IA96" s="615"/>
      <c r="IB96" s="615"/>
      <c r="IC96" s="615"/>
      <c r="ID96" s="615"/>
      <c r="IE96" s="615"/>
      <c r="IF96" s="615"/>
      <c r="IG96" s="615"/>
    </row>
    <row r="97" spans="1:12" ht="24.75" customHeight="1">
      <c r="A97" s="327" t="s">
        <v>1503</v>
      </c>
      <c r="B97" s="323">
        <v>1515</v>
      </c>
      <c r="C97" s="326">
        <f aca="true" t="shared" si="7" ref="C97:C102">D97+O97</f>
        <v>1526</v>
      </c>
      <c r="D97" s="324">
        <v>1526</v>
      </c>
      <c r="E97" s="325">
        <f t="shared" si="4"/>
        <v>100</v>
      </c>
      <c r="F97" s="324"/>
      <c r="G97" s="326"/>
      <c r="H97" s="326"/>
      <c r="I97" s="326"/>
      <c r="J97" s="326"/>
      <c r="K97" s="335"/>
      <c r="L97" s="336"/>
    </row>
    <row r="98" spans="1:15" ht="24.75" customHeight="1">
      <c r="A98" s="327" t="s">
        <v>1504</v>
      </c>
      <c r="B98" s="323">
        <v>339</v>
      </c>
      <c r="C98" s="326">
        <f t="shared" si="7"/>
        <v>517</v>
      </c>
      <c r="D98" s="324">
        <v>446</v>
      </c>
      <c r="E98" s="325">
        <f t="shared" si="4"/>
        <v>86.26692456479691</v>
      </c>
      <c r="F98" s="324"/>
      <c r="G98" s="326"/>
      <c r="H98" s="326"/>
      <c r="I98" s="326"/>
      <c r="J98" s="326"/>
      <c r="K98" s="335"/>
      <c r="L98" s="336"/>
      <c r="O98" s="316">
        <v>71</v>
      </c>
    </row>
    <row r="99" spans="1:15" ht="24.75" customHeight="1">
      <c r="A99" s="327" t="s">
        <v>1505</v>
      </c>
      <c r="B99" s="323">
        <v>2062</v>
      </c>
      <c r="C99" s="326">
        <f t="shared" si="7"/>
        <v>3042</v>
      </c>
      <c r="D99" s="324">
        <v>2994</v>
      </c>
      <c r="E99" s="325">
        <f t="shared" si="4"/>
        <v>98.42209072978304</v>
      </c>
      <c r="F99" s="324">
        <v>458</v>
      </c>
      <c r="G99" s="326"/>
      <c r="H99" s="326"/>
      <c r="I99" s="326"/>
      <c r="J99" s="326"/>
      <c r="K99" s="335"/>
      <c r="L99" s="336"/>
      <c r="O99" s="316">
        <v>48</v>
      </c>
    </row>
    <row r="100" spans="1:15" ht="24.75" customHeight="1">
      <c r="A100" s="327" t="s">
        <v>1506</v>
      </c>
      <c r="B100" s="323">
        <v>175</v>
      </c>
      <c r="C100" s="326">
        <f t="shared" si="7"/>
        <v>224</v>
      </c>
      <c r="D100" s="324">
        <v>119</v>
      </c>
      <c r="E100" s="325">
        <f t="shared" si="4"/>
        <v>53.125</v>
      </c>
      <c r="F100" s="324">
        <v>26</v>
      </c>
      <c r="G100" s="326"/>
      <c r="H100" s="326"/>
      <c r="I100" s="323"/>
      <c r="J100" s="323"/>
      <c r="K100" s="325"/>
      <c r="L100" s="36" t="e">
        <f>#REF!/#REF!*100-100</f>
        <v>#REF!</v>
      </c>
      <c r="O100" s="316">
        <v>105</v>
      </c>
    </row>
    <row r="101" spans="1:12" ht="24.75" customHeight="1">
      <c r="A101" s="327" t="s">
        <v>1507</v>
      </c>
      <c r="B101" s="323">
        <v>57</v>
      </c>
      <c r="C101" s="326">
        <f t="shared" si="7"/>
        <v>61</v>
      </c>
      <c r="D101" s="324">
        <v>61</v>
      </c>
      <c r="E101" s="325">
        <f t="shared" si="4"/>
        <v>100</v>
      </c>
      <c r="F101" s="324"/>
      <c r="G101" s="326"/>
      <c r="H101" s="326"/>
      <c r="I101" s="326"/>
      <c r="J101" s="326"/>
      <c r="K101" s="335"/>
      <c r="L101" s="336"/>
    </row>
    <row r="102" spans="1:12" ht="24.75" customHeight="1">
      <c r="A102" s="327" t="s">
        <v>1508</v>
      </c>
      <c r="B102" s="323">
        <v>62</v>
      </c>
      <c r="C102" s="326">
        <f t="shared" si="7"/>
        <v>0</v>
      </c>
      <c r="D102" s="324"/>
      <c r="E102" s="325"/>
      <c r="F102" s="324">
        <v>490</v>
      </c>
      <c r="G102" s="326"/>
      <c r="H102" s="326"/>
      <c r="I102" s="326"/>
      <c r="J102" s="326"/>
      <c r="K102" s="335"/>
      <c r="L102" s="336"/>
    </row>
    <row r="103" spans="1:12" ht="24.75" customHeight="1">
      <c r="A103" s="327" t="s">
        <v>1509</v>
      </c>
      <c r="B103" s="323"/>
      <c r="C103" s="326"/>
      <c r="D103" s="324"/>
      <c r="E103" s="325"/>
      <c r="F103" s="324"/>
      <c r="G103" s="326"/>
      <c r="H103" s="326"/>
      <c r="I103" s="326"/>
      <c r="J103" s="326"/>
      <c r="K103" s="335"/>
      <c r="L103" s="336"/>
    </row>
    <row r="104" spans="1:12" ht="24.75" customHeight="1">
      <c r="A104" s="327" t="s">
        <v>1510</v>
      </c>
      <c r="B104" s="323">
        <v>1235</v>
      </c>
      <c r="C104" s="326">
        <f>D104+O104</f>
        <v>1214</v>
      </c>
      <c r="D104" s="324">
        <v>1214</v>
      </c>
      <c r="E104" s="325">
        <f t="shared" si="4"/>
        <v>100</v>
      </c>
      <c r="F104" s="324"/>
      <c r="G104" s="326"/>
      <c r="H104" s="326"/>
      <c r="I104" s="326"/>
      <c r="J104" s="326"/>
      <c r="K104" s="335"/>
      <c r="L104" s="336"/>
    </row>
    <row r="105" spans="1:12" ht="24.75" customHeight="1">
      <c r="A105" s="327" t="s">
        <v>1511</v>
      </c>
      <c r="B105" s="323">
        <v>1492</v>
      </c>
      <c r="C105" s="326">
        <f>D105+O105</f>
        <v>1492</v>
      </c>
      <c r="D105" s="324">
        <v>1492</v>
      </c>
      <c r="E105" s="325">
        <f t="shared" si="4"/>
        <v>100</v>
      </c>
      <c r="F105" s="324">
        <v>648</v>
      </c>
      <c r="G105" s="326"/>
      <c r="H105" s="326"/>
      <c r="I105" s="323"/>
      <c r="J105" s="323"/>
      <c r="K105" s="325"/>
      <c r="L105" s="36" t="e">
        <f>#REF!/#REF!*100-100</f>
        <v>#REF!</v>
      </c>
    </row>
    <row r="106" spans="1:241" s="617" customFormat="1" ht="24.75" customHeight="1">
      <c r="A106" s="609" t="s">
        <v>1512</v>
      </c>
      <c r="B106" s="610">
        <f>SUM(B107:B112)</f>
        <v>15660</v>
      </c>
      <c r="C106" s="610">
        <f>SUM(C107:C112)</f>
        <v>67317</v>
      </c>
      <c r="D106" s="611">
        <f>SUM(D107:D112)</f>
        <v>61654</v>
      </c>
      <c r="E106" s="612">
        <f t="shared" si="4"/>
        <v>91.5875633198152</v>
      </c>
      <c r="F106" s="611">
        <f>SUM(F107:F112)</f>
        <v>50687</v>
      </c>
      <c r="G106" s="613"/>
      <c r="H106" s="613"/>
      <c r="I106" s="613"/>
      <c r="J106" s="613"/>
      <c r="K106" s="618"/>
      <c r="L106" s="619"/>
      <c r="M106" s="615"/>
      <c r="N106" s="615"/>
      <c r="O106" s="616">
        <f>SUM(O107:O112)</f>
        <v>5663</v>
      </c>
      <c r="P106" s="615"/>
      <c r="Q106" s="615"/>
      <c r="R106" s="615"/>
      <c r="S106" s="615"/>
      <c r="T106" s="615"/>
      <c r="U106" s="615"/>
      <c r="V106" s="615"/>
      <c r="W106" s="615"/>
      <c r="X106" s="615"/>
      <c r="Y106" s="615"/>
      <c r="Z106" s="615"/>
      <c r="AA106" s="615"/>
      <c r="AB106" s="615"/>
      <c r="AC106" s="615"/>
      <c r="AD106" s="615"/>
      <c r="AE106" s="615"/>
      <c r="AF106" s="615"/>
      <c r="AG106" s="615"/>
      <c r="AH106" s="615"/>
      <c r="AI106" s="615"/>
      <c r="AJ106" s="615"/>
      <c r="AK106" s="615"/>
      <c r="AL106" s="615"/>
      <c r="AM106" s="615"/>
      <c r="AN106" s="615"/>
      <c r="AO106" s="615"/>
      <c r="AP106" s="615"/>
      <c r="AQ106" s="615"/>
      <c r="AR106" s="615"/>
      <c r="AS106" s="615"/>
      <c r="AT106" s="615"/>
      <c r="AU106" s="615"/>
      <c r="AV106" s="615"/>
      <c r="AW106" s="615"/>
      <c r="AX106" s="615"/>
      <c r="AY106" s="615"/>
      <c r="AZ106" s="615"/>
      <c r="BA106" s="615"/>
      <c r="BB106" s="615"/>
      <c r="BC106" s="615"/>
      <c r="BD106" s="615"/>
      <c r="BE106" s="615"/>
      <c r="BF106" s="615"/>
      <c r="BG106" s="615"/>
      <c r="BH106" s="615"/>
      <c r="BI106" s="615"/>
      <c r="BJ106" s="615"/>
      <c r="BK106" s="615"/>
      <c r="BL106" s="615"/>
      <c r="BM106" s="615"/>
      <c r="BN106" s="615"/>
      <c r="BO106" s="615"/>
      <c r="BP106" s="615"/>
      <c r="BQ106" s="615"/>
      <c r="BR106" s="615"/>
      <c r="BS106" s="615"/>
      <c r="BT106" s="615"/>
      <c r="BU106" s="615"/>
      <c r="BV106" s="615"/>
      <c r="BW106" s="615"/>
      <c r="BX106" s="615"/>
      <c r="BY106" s="615"/>
      <c r="BZ106" s="615"/>
      <c r="CA106" s="615"/>
      <c r="CB106" s="615"/>
      <c r="CC106" s="615"/>
      <c r="CD106" s="615"/>
      <c r="CE106" s="615"/>
      <c r="CF106" s="615"/>
      <c r="CG106" s="615"/>
      <c r="CH106" s="615"/>
      <c r="CI106" s="615"/>
      <c r="CJ106" s="615"/>
      <c r="CK106" s="615"/>
      <c r="CL106" s="615"/>
      <c r="CM106" s="615"/>
      <c r="CN106" s="615"/>
      <c r="CO106" s="615"/>
      <c r="CP106" s="615"/>
      <c r="CQ106" s="615"/>
      <c r="CR106" s="615"/>
      <c r="CS106" s="615"/>
      <c r="CT106" s="615"/>
      <c r="CU106" s="615"/>
      <c r="CV106" s="615"/>
      <c r="CW106" s="615"/>
      <c r="CX106" s="615"/>
      <c r="CY106" s="615"/>
      <c r="CZ106" s="615"/>
      <c r="DA106" s="615"/>
      <c r="DB106" s="615"/>
      <c r="DC106" s="615"/>
      <c r="DD106" s="615"/>
      <c r="DE106" s="615"/>
      <c r="DF106" s="615"/>
      <c r="DG106" s="615"/>
      <c r="DH106" s="615"/>
      <c r="DI106" s="615"/>
      <c r="DJ106" s="615"/>
      <c r="DK106" s="615"/>
      <c r="DL106" s="615"/>
      <c r="DM106" s="615"/>
      <c r="DN106" s="615"/>
      <c r="DO106" s="615"/>
      <c r="DP106" s="615"/>
      <c r="DQ106" s="615"/>
      <c r="DR106" s="615"/>
      <c r="DS106" s="615"/>
      <c r="DT106" s="615"/>
      <c r="DU106" s="615"/>
      <c r="DV106" s="615"/>
      <c r="DW106" s="615"/>
      <c r="DX106" s="615"/>
      <c r="DY106" s="615"/>
      <c r="DZ106" s="615"/>
      <c r="EA106" s="615"/>
      <c r="EB106" s="615"/>
      <c r="EC106" s="615"/>
      <c r="ED106" s="615"/>
      <c r="EE106" s="615"/>
      <c r="EF106" s="615"/>
      <c r="EG106" s="615"/>
      <c r="EH106" s="615"/>
      <c r="EI106" s="615"/>
      <c r="EJ106" s="615"/>
      <c r="EK106" s="615"/>
      <c r="EL106" s="615"/>
      <c r="EM106" s="615"/>
      <c r="EN106" s="615"/>
      <c r="EO106" s="615"/>
      <c r="EP106" s="615"/>
      <c r="EQ106" s="615"/>
      <c r="ER106" s="615"/>
      <c r="ES106" s="615"/>
      <c r="ET106" s="615"/>
      <c r="EU106" s="615"/>
      <c r="EV106" s="615"/>
      <c r="EW106" s="615"/>
      <c r="EX106" s="615"/>
      <c r="EY106" s="615"/>
      <c r="EZ106" s="615"/>
      <c r="FA106" s="615"/>
      <c r="FB106" s="615"/>
      <c r="FC106" s="615"/>
      <c r="FD106" s="615"/>
      <c r="FE106" s="615"/>
      <c r="FF106" s="615"/>
      <c r="FG106" s="615"/>
      <c r="FH106" s="615"/>
      <c r="FI106" s="615"/>
      <c r="FJ106" s="615"/>
      <c r="FK106" s="615"/>
      <c r="FL106" s="615"/>
      <c r="FM106" s="615"/>
      <c r="FN106" s="615"/>
      <c r="FO106" s="615"/>
      <c r="FP106" s="615"/>
      <c r="FQ106" s="615"/>
      <c r="FR106" s="615"/>
      <c r="FS106" s="615"/>
      <c r="FT106" s="615"/>
      <c r="FU106" s="615"/>
      <c r="FV106" s="615"/>
      <c r="FW106" s="615"/>
      <c r="FX106" s="615"/>
      <c r="FY106" s="615"/>
      <c r="FZ106" s="615"/>
      <c r="GA106" s="615"/>
      <c r="GB106" s="615"/>
      <c r="GC106" s="615"/>
      <c r="GD106" s="615"/>
      <c r="GE106" s="615"/>
      <c r="GF106" s="615"/>
      <c r="GG106" s="615"/>
      <c r="GH106" s="615"/>
      <c r="GI106" s="615"/>
      <c r="GJ106" s="615"/>
      <c r="GK106" s="615"/>
      <c r="GL106" s="615"/>
      <c r="GM106" s="615"/>
      <c r="GN106" s="615"/>
      <c r="GO106" s="615"/>
      <c r="GP106" s="615"/>
      <c r="GQ106" s="615"/>
      <c r="GR106" s="615"/>
      <c r="GS106" s="615"/>
      <c r="GT106" s="615"/>
      <c r="GU106" s="615"/>
      <c r="GV106" s="615"/>
      <c r="GW106" s="615"/>
      <c r="GX106" s="615"/>
      <c r="GY106" s="615"/>
      <c r="GZ106" s="615"/>
      <c r="HA106" s="615"/>
      <c r="HB106" s="615"/>
      <c r="HC106" s="615"/>
      <c r="HD106" s="615"/>
      <c r="HE106" s="615"/>
      <c r="HF106" s="615"/>
      <c r="HG106" s="615"/>
      <c r="HH106" s="615"/>
      <c r="HI106" s="615"/>
      <c r="HJ106" s="615"/>
      <c r="HK106" s="615"/>
      <c r="HL106" s="615"/>
      <c r="HM106" s="615"/>
      <c r="HN106" s="615"/>
      <c r="HO106" s="615"/>
      <c r="HP106" s="615"/>
      <c r="HQ106" s="615"/>
      <c r="HR106" s="615"/>
      <c r="HS106" s="615"/>
      <c r="HT106" s="615"/>
      <c r="HU106" s="615"/>
      <c r="HV106" s="615"/>
      <c r="HW106" s="615"/>
      <c r="HX106" s="615"/>
      <c r="HY106" s="615"/>
      <c r="HZ106" s="615"/>
      <c r="IA106" s="615"/>
      <c r="IB106" s="615"/>
      <c r="IC106" s="615"/>
      <c r="ID106" s="615"/>
      <c r="IE106" s="615"/>
      <c r="IF106" s="615"/>
      <c r="IG106" s="615"/>
    </row>
    <row r="107" spans="1:15" ht="24.75" customHeight="1">
      <c r="A107" s="327" t="s">
        <v>1513</v>
      </c>
      <c r="B107" s="323">
        <v>9894</v>
      </c>
      <c r="C107" s="326">
        <f aca="true" t="shared" si="8" ref="C107:C112">D107+O107</f>
        <v>10231</v>
      </c>
      <c r="D107" s="324">
        <v>10044</v>
      </c>
      <c r="E107" s="325">
        <f t="shared" si="4"/>
        <v>98.17222167921025</v>
      </c>
      <c r="F107" s="324">
        <v>69</v>
      </c>
      <c r="G107" s="326"/>
      <c r="H107" s="326"/>
      <c r="I107" s="326"/>
      <c r="J107" s="326"/>
      <c r="K107" s="335"/>
      <c r="L107" s="336"/>
      <c r="O107" s="316">
        <v>187</v>
      </c>
    </row>
    <row r="108" spans="1:12" ht="24.75" customHeight="1">
      <c r="A108" s="327" t="s">
        <v>1514</v>
      </c>
      <c r="B108" s="323">
        <v>687</v>
      </c>
      <c r="C108" s="326">
        <f t="shared" si="8"/>
        <v>384</v>
      </c>
      <c r="D108" s="324">
        <v>384</v>
      </c>
      <c r="E108" s="325">
        <f t="shared" si="4"/>
        <v>100</v>
      </c>
      <c r="F108" s="324">
        <v>90</v>
      </c>
      <c r="G108" s="326"/>
      <c r="H108" s="326"/>
      <c r="I108" s="326"/>
      <c r="J108" s="326"/>
      <c r="K108" s="335"/>
      <c r="L108" s="336"/>
    </row>
    <row r="109" spans="1:15" ht="24.75" customHeight="1">
      <c r="A109" s="327" t="s">
        <v>1515</v>
      </c>
      <c r="B109" s="323">
        <v>1103</v>
      </c>
      <c r="C109" s="326">
        <f t="shared" si="8"/>
        <v>52090</v>
      </c>
      <c r="D109" s="324">
        <v>46655</v>
      </c>
      <c r="E109" s="325">
        <f t="shared" si="4"/>
        <v>89.56613553465156</v>
      </c>
      <c r="F109" s="324">
        <v>50486</v>
      </c>
      <c r="G109" s="326"/>
      <c r="H109" s="326"/>
      <c r="I109" s="326"/>
      <c r="J109" s="326"/>
      <c r="K109" s="335"/>
      <c r="L109" s="336"/>
      <c r="O109" s="316">
        <v>5435</v>
      </c>
    </row>
    <row r="110" spans="1:15" ht="24.75" customHeight="1">
      <c r="A110" s="327" t="s">
        <v>1516</v>
      </c>
      <c r="B110" s="323">
        <v>1816</v>
      </c>
      <c r="C110" s="326">
        <f t="shared" si="8"/>
        <v>2285</v>
      </c>
      <c r="D110" s="324">
        <v>2244</v>
      </c>
      <c r="E110" s="325">
        <f t="shared" si="4"/>
        <v>98.20568927789934</v>
      </c>
      <c r="F110" s="324">
        <v>12</v>
      </c>
      <c r="G110" s="326"/>
      <c r="H110" s="326"/>
      <c r="I110" s="326"/>
      <c r="J110" s="326"/>
      <c r="K110" s="335"/>
      <c r="L110" s="336"/>
      <c r="O110" s="316">
        <v>41</v>
      </c>
    </row>
    <row r="111" spans="1:12" ht="24.75" customHeight="1">
      <c r="A111" s="327" t="s">
        <v>1517</v>
      </c>
      <c r="B111" s="323">
        <v>2124</v>
      </c>
      <c r="C111" s="326">
        <f t="shared" si="8"/>
        <v>2274</v>
      </c>
      <c r="D111" s="324">
        <v>2274</v>
      </c>
      <c r="E111" s="325">
        <f t="shared" si="4"/>
        <v>100</v>
      </c>
      <c r="F111" s="324">
        <v>30</v>
      </c>
      <c r="G111" s="326"/>
      <c r="H111" s="326"/>
      <c r="I111" s="326"/>
      <c r="J111" s="326"/>
      <c r="K111" s="335"/>
      <c r="L111" s="336"/>
    </row>
    <row r="112" spans="1:12" ht="24.75" customHeight="1">
      <c r="A112" s="327" t="s">
        <v>1518</v>
      </c>
      <c r="B112" s="323">
        <v>36</v>
      </c>
      <c r="C112" s="326">
        <f t="shared" si="8"/>
        <v>53</v>
      </c>
      <c r="D112" s="324">
        <v>53</v>
      </c>
      <c r="E112" s="325">
        <f t="shared" si="4"/>
        <v>100</v>
      </c>
      <c r="F112" s="324"/>
      <c r="G112" s="326"/>
      <c r="H112" s="326"/>
      <c r="I112" s="326"/>
      <c r="J112" s="326"/>
      <c r="K112" s="335"/>
      <c r="L112" s="336"/>
    </row>
    <row r="113" spans="1:241" s="617" customFormat="1" ht="24.75" customHeight="1">
      <c r="A113" s="609" t="s">
        <v>1519</v>
      </c>
      <c r="B113" s="610">
        <f>SUM(B114:B120)</f>
        <v>45490</v>
      </c>
      <c r="C113" s="610">
        <f>SUM(C114:C120)</f>
        <v>70314</v>
      </c>
      <c r="D113" s="611">
        <f>SUM(D114:D120)</f>
        <v>52664</v>
      </c>
      <c r="E113" s="612">
        <f t="shared" si="4"/>
        <v>74.8983132804278</v>
      </c>
      <c r="F113" s="611">
        <f>SUM(F114:F119)</f>
        <v>37900</v>
      </c>
      <c r="G113" s="613"/>
      <c r="H113" s="613"/>
      <c r="I113" s="613"/>
      <c r="J113" s="613"/>
      <c r="K113" s="618"/>
      <c r="L113" s="619"/>
      <c r="M113" s="615"/>
      <c r="N113" s="615"/>
      <c r="O113" s="616">
        <f>SUM(O114:O119)</f>
        <v>17650</v>
      </c>
      <c r="P113" s="615"/>
      <c r="Q113" s="615"/>
      <c r="R113" s="615"/>
      <c r="S113" s="615"/>
      <c r="T113" s="615"/>
      <c r="U113" s="615"/>
      <c r="V113" s="615"/>
      <c r="W113" s="615"/>
      <c r="X113" s="615"/>
      <c r="Y113" s="615"/>
      <c r="Z113" s="615"/>
      <c r="AA113" s="615"/>
      <c r="AB113" s="615"/>
      <c r="AC113" s="615"/>
      <c r="AD113" s="615"/>
      <c r="AE113" s="615"/>
      <c r="AF113" s="615"/>
      <c r="AG113" s="615"/>
      <c r="AH113" s="615"/>
      <c r="AI113" s="615"/>
      <c r="AJ113" s="615"/>
      <c r="AK113" s="615"/>
      <c r="AL113" s="615"/>
      <c r="AM113" s="615"/>
      <c r="AN113" s="615"/>
      <c r="AO113" s="615"/>
      <c r="AP113" s="615"/>
      <c r="AQ113" s="615"/>
      <c r="AR113" s="615"/>
      <c r="AS113" s="615"/>
      <c r="AT113" s="615"/>
      <c r="AU113" s="615"/>
      <c r="AV113" s="615"/>
      <c r="AW113" s="615"/>
      <c r="AX113" s="615"/>
      <c r="AY113" s="615"/>
      <c r="AZ113" s="615"/>
      <c r="BA113" s="615"/>
      <c r="BB113" s="615"/>
      <c r="BC113" s="615"/>
      <c r="BD113" s="615"/>
      <c r="BE113" s="615"/>
      <c r="BF113" s="615"/>
      <c r="BG113" s="615"/>
      <c r="BH113" s="615"/>
      <c r="BI113" s="615"/>
      <c r="BJ113" s="615"/>
      <c r="BK113" s="615"/>
      <c r="BL113" s="615"/>
      <c r="BM113" s="615"/>
      <c r="BN113" s="615"/>
      <c r="BO113" s="615"/>
      <c r="BP113" s="615"/>
      <c r="BQ113" s="615"/>
      <c r="BR113" s="615"/>
      <c r="BS113" s="615"/>
      <c r="BT113" s="615"/>
      <c r="BU113" s="615"/>
      <c r="BV113" s="615"/>
      <c r="BW113" s="615"/>
      <c r="BX113" s="615"/>
      <c r="BY113" s="615"/>
      <c r="BZ113" s="615"/>
      <c r="CA113" s="615"/>
      <c r="CB113" s="615"/>
      <c r="CC113" s="615"/>
      <c r="CD113" s="615"/>
      <c r="CE113" s="615"/>
      <c r="CF113" s="615"/>
      <c r="CG113" s="615"/>
      <c r="CH113" s="615"/>
      <c r="CI113" s="615"/>
      <c r="CJ113" s="615"/>
      <c r="CK113" s="615"/>
      <c r="CL113" s="615"/>
      <c r="CM113" s="615"/>
      <c r="CN113" s="615"/>
      <c r="CO113" s="615"/>
      <c r="CP113" s="615"/>
      <c r="CQ113" s="615"/>
      <c r="CR113" s="615"/>
      <c r="CS113" s="615"/>
      <c r="CT113" s="615"/>
      <c r="CU113" s="615"/>
      <c r="CV113" s="615"/>
      <c r="CW113" s="615"/>
      <c r="CX113" s="615"/>
      <c r="CY113" s="615"/>
      <c r="CZ113" s="615"/>
      <c r="DA113" s="615"/>
      <c r="DB113" s="615"/>
      <c r="DC113" s="615"/>
      <c r="DD113" s="615"/>
      <c r="DE113" s="615"/>
      <c r="DF113" s="615"/>
      <c r="DG113" s="615"/>
      <c r="DH113" s="615"/>
      <c r="DI113" s="615"/>
      <c r="DJ113" s="615"/>
      <c r="DK113" s="615"/>
      <c r="DL113" s="615"/>
      <c r="DM113" s="615"/>
      <c r="DN113" s="615"/>
      <c r="DO113" s="615"/>
      <c r="DP113" s="615"/>
      <c r="DQ113" s="615"/>
      <c r="DR113" s="615"/>
      <c r="DS113" s="615"/>
      <c r="DT113" s="615"/>
      <c r="DU113" s="615"/>
      <c r="DV113" s="615"/>
      <c r="DW113" s="615"/>
      <c r="DX113" s="615"/>
      <c r="DY113" s="615"/>
      <c r="DZ113" s="615"/>
      <c r="EA113" s="615"/>
      <c r="EB113" s="615"/>
      <c r="EC113" s="615"/>
      <c r="ED113" s="615"/>
      <c r="EE113" s="615"/>
      <c r="EF113" s="615"/>
      <c r="EG113" s="615"/>
      <c r="EH113" s="615"/>
      <c r="EI113" s="615"/>
      <c r="EJ113" s="615"/>
      <c r="EK113" s="615"/>
      <c r="EL113" s="615"/>
      <c r="EM113" s="615"/>
      <c r="EN113" s="615"/>
      <c r="EO113" s="615"/>
      <c r="EP113" s="615"/>
      <c r="EQ113" s="615"/>
      <c r="ER113" s="615"/>
      <c r="ES113" s="615"/>
      <c r="ET113" s="615"/>
      <c r="EU113" s="615"/>
      <c r="EV113" s="615"/>
      <c r="EW113" s="615"/>
      <c r="EX113" s="615"/>
      <c r="EY113" s="615"/>
      <c r="EZ113" s="615"/>
      <c r="FA113" s="615"/>
      <c r="FB113" s="615"/>
      <c r="FC113" s="615"/>
      <c r="FD113" s="615"/>
      <c r="FE113" s="615"/>
      <c r="FF113" s="615"/>
      <c r="FG113" s="615"/>
      <c r="FH113" s="615"/>
      <c r="FI113" s="615"/>
      <c r="FJ113" s="615"/>
      <c r="FK113" s="615"/>
      <c r="FL113" s="615"/>
      <c r="FM113" s="615"/>
      <c r="FN113" s="615"/>
      <c r="FO113" s="615"/>
      <c r="FP113" s="615"/>
      <c r="FQ113" s="615"/>
      <c r="FR113" s="615"/>
      <c r="FS113" s="615"/>
      <c r="FT113" s="615"/>
      <c r="FU113" s="615"/>
      <c r="FV113" s="615"/>
      <c r="FW113" s="615"/>
      <c r="FX113" s="615"/>
      <c r="FY113" s="615"/>
      <c r="FZ113" s="615"/>
      <c r="GA113" s="615"/>
      <c r="GB113" s="615"/>
      <c r="GC113" s="615"/>
      <c r="GD113" s="615"/>
      <c r="GE113" s="615"/>
      <c r="GF113" s="615"/>
      <c r="GG113" s="615"/>
      <c r="GH113" s="615"/>
      <c r="GI113" s="615"/>
      <c r="GJ113" s="615"/>
      <c r="GK113" s="615"/>
      <c r="GL113" s="615"/>
      <c r="GM113" s="615"/>
      <c r="GN113" s="615"/>
      <c r="GO113" s="615"/>
      <c r="GP113" s="615"/>
      <c r="GQ113" s="615"/>
      <c r="GR113" s="615"/>
      <c r="GS113" s="615"/>
      <c r="GT113" s="615"/>
      <c r="GU113" s="615"/>
      <c r="GV113" s="615"/>
      <c r="GW113" s="615"/>
      <c r="GX113" s="615"/>
      <c r="GY113" s="615"/>
      <c r="GZ113" s="615"/>
      <c r="HA113" s="615"/>
      <c r="HB113" s="615"/>
      <c r="HC113" s="615"/>
      <c r="HD113" s="615"/>
      <c r="HE113" s="615"/>
      <c r="HF113" s="615"/>
      <c r="HG113" s="615"/>
      <c r="HH113" s="615"/>
      <c r="HI113" s="615"/>
      <c r="HJ113" s="615"/>
      <c r="HK113" s="615"/>
      <c r="HL113" s="615"/>
      <c r="HM113" s="615"/>
      <c r="HN113" s="615"/>
      <c r="HO113" s="615"/>
      <c r="HP113" s="615"/>
      <c r="HQ113" s="615"/>
      <c r="HR113" s="615"/>
      <c r="HS113" s="615"/>
      <c r="HT113" s="615"/>
      <c r="HU113" s="615"/>
      <c r="HV113" s="615"/>
      <c r="HW113" s="615"/>
      <c r="HX113" s="615"/>
      <c r="HY113" s="615"/>
      <c r="HZ113" s="615"/>
      <c r="IA113" s="615"/>
      <c r="IB113" s="615"/>
      <c r="IC113" s="615"/>
      <c r="ID113" s="615"/>
      <c r="IE113" s="615"/>
      <c r="IF113" s="615"/>
      <c r="IG113" s="615"/>
    </row>
    <row r="114" spans="1:15" ht="24.75" customHeight="1">
      <c r="A114" s="327" t="s">
        <v>1520</v>
      </c>
      <c r="B114" s="323">
        <v>29369</v>
      </c>
      <c r="C114" s="326">
        <f aca="true" t="shared" si="9" ref="C114:C120">D114+O114</f>
        <v>32585</v>
      </c>
      <c r="D114" s="324">
        <v>21497</v>
      </c>
      <c r="E114" s="325">
        <f aca="true" t="shared" si="10" ref="E114:E155">D114/C114*100</f>
        <v>65.97207303974221</v>
      </c>
      <c r="F114" s="324">
        <v>14116</v>
      </c>
      <c r="G114" s="326"/>
      <c r="H114" s="326"/>
      <c r="I114" s="326"/>
      <c r="J114" s="326"/>
      <c r="K114" s="335"/>
      <c r="L114" s="336"/>
      <c r="O114" s="316">
        <v>11088</v>
      </c>
    </row>
    <row r="115" spans="1:15" ht="24.75" customHeight="1">
      <c r="A115" s="327" t="s">
        <v>1521</v>
      </c>
      <c r="B115" s="323">
        <v>280</v>
      </c>
      <c r="C115" s="326">
        <f t="shared" si="9"/>
        <v>644</v>
      </c>
      <c r="D115" s="324">
        <v>574</v>
      </c>
      <c r="E115" s="325">
        <f t="shared" si="10"/>
        <v>89.13043478260869</v>
      </c>
      <c r="F115" s="324">
        <v>197</v>
      </c>
      <c r="G115" s="326"/>
      <c r="H115" s="326"/>
      <c r="I115" s="326"/>
      <c r="J115" s="326"/>
      <c r="K115" s="335"/>
      <c r="L115" s="336"/>
      <c r="O115" s="316">
        <v>70</v>
      </c>
    </row>
    <row r="116" spans="1:15" ht="24.75" customHeight="1">
      <c r="A116" s="327" t="s">
        <v>1522</v>
      </c>
      <c r="B116" s="323">
        <v>11574</v>
      </c>
      <c r="C116" s="326">
        <f t="shared" si="9"/>
        <v>29302</v>
      </c>
      <c r="D116" s="324">
        <v>24587</v>
      </c>
      <c r="E116" s="325">
        <f t="shared" si="10"/>
        <v>83.90894819466249</v>
      </c>
      <c r="F116" s="324">
        <v>19790</v>
      </c>
      <c r="G116" s="326"/>
      <c r="H116" s="326"/>
      <c r="I116" s="326"/>
      <c r="J116" s="326"/>
      <c r="K116" s="335"/>
      <c r="L116" s="336"/>
      <c r="O116" s="316">
        <v>4715</v>
      </c>
    </row>
    <row r="117" spans="1:12" ht="24.75" customHeight="1">
      <c r="A117" s="327" t="s">
        <v>1523</v>
      </c>
      <c r="B117" s="323"/>
      <c r="C117" s="326">
        <f t="shared" si="9"/>
        <v>219</v>
      </c>
      <c r="D117" s="324">
        <v>219</v>
      </c>
      <c r="E117" s="325">
        <f t="shared" si="10"/>
        <v>100</v>
      </c>
      <c r="F117" s="324"/>
      <c r="G117" s="323"/>
      <c r="H117" s="323"/>
      <c r="I117" s="323"/>
      <c r="J117" s="323"/>
      <c r="K117" s="325"/>
      <c r="L117" s="36" t="e">
        <f>#REF!/#REF!*100-100</f>
        <v>#REF!</v>
      </c>
    </row>
    <row r="118" spans="1:241" s="311" customFormat="1" ht="24.75" customHeight="1">
      <c r="A118" s="327" t="s">
        <v>1524</v>
      </c>
      <c r="B118" s="324">
        <v>3727</v>
      </c>
      <c r="C118" s="328">
        <f t="shared" si="9"/>
        <v>6196</v>
      </c>
      <c r="D118" s="324">
        <v>4419</v>
      </c>
      <c r="E118" s="337">
        <f t="shared" si="10"/>
        <v>71.32020658489347</v>
      </c>
      <c r="F118" s="324">
        <v>2429</v>
      </c>
      <c r="G118" s="328"/>
      <c r="H118" s="328"/>
      <c r="I118" s="328"/>
      <c r="J118" s="328"/>
      <c r="K118" s="339"/>
      <c r="L118" s="330"/>
      <c r="M118" s="316"/>
      <c r="N118" s="316"/>
      <c r="O118" s="316">
        <v>1777</v>
      </c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6"/>
      <c r="BE118" s="316"/>
      <c r="BF118" s="316"/>
      <c r="BG118" s="316"/>
      <c r="BH118" s="316"/>
      <c r="BI118" s="316"/>
      <c r="BJ118" s="316"/>
      <c r="BK118" s="316"/>
      <c r="BL118" s="316"/>
      <c r="BM118" s="316"/>
      <c r="BN118" s="316"/>
      <c r="BO118" s="316"/>
      <c r="BP118" s="316"/>
      <c r="BQ118" s="316"/>
      <c r="BR118" s="316"/>
      <c r="BS118" s="316"/>
      <c r="BT118" s="316"/>
      <c r="BU118" s="316"/>
      <c r="BV118" s="316"/>
      <c r="BW118" s="316"/>
      <c r="BX118" s="316"/>
      <c r="BY118" s="316"/>
      <c r="BZ118" s="316"/>
      <c r="CA118" s="316"/>
      <c r="CB118" s="316"/>
      <c r="CC118" s="316"/>
      <c r="CD118" s="316"/>
      <c r="CE118" s="316"/>
      <c r="CF118" s="316"/>
      <c r="CG118" s="316"/>
      <c r="CH118" s="316"/>
      <c r="CI118" s="316"/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/>
      <c r="CT118" s="316"/>
      <c r="CU118" s="316"/>
      <c r="CV118" s="316"/>
      <c r="CW118" s="316"/>
      <c r="CX118" s="316"/>
      <c r="CY118" s="316"/>
      <c r="CZ118" s="316"/>
      <c r="DA118" s="316"/>
      <c r="DB118" s="316"/>
      <c r="DC118" s="316"/>
      <c r="DD118" s="316"/>
      <c r="DE118" s="316"/>
      <c r="DF118" s="316"/>
      <c r="DG118" s="316"/>
      <c r="DH118" s="316"/>
      <c r="DI118" s="316"/>
      <c r="DJ118" s="316"/>
      <c r="DK118" s="316"/>
      <c r="DL118" s="316"/>
      <c r="DM118" s="316"/>
      <c r="DN118" s="316"/>
      <c r="DO118" s="316"/>
      <c r="DP118" s="316"/>
      <c r="DQ118" s="316"/>
      <c r="DR118" s="316"/>
      <c r="DS118" s="316"/>
      <c r="DT118" s="316"/>
      <c r="DU118" s="316"/>
      <c r="DV118" s="316"/>
      <c r="DW118" s="316"/>
      <c r="DX118" s="316"/>
      <c r="DY118" s="316"/>
      <c r="DZ118" s="316"/>
      <c r="EA118" s="316"/>
      <c r="EB118" s="316"/>
      <c r="EC118" s="316"/>
      <c r="ED118" s="316"/>
      <c r="EE118" s="316"/>
      <c r="EF118" s="316"/>
      <c r="EG118" s="316"/>
      <c r="EH118" s="316"/>
      <c r="EI118" s="316"/>
      <c r="EJ118" s="316"/>
      <c r="EK118" s="316"/>
      <c r="EL118" s="316"/>
      <c r="EM118" s="316"/>
      <c r="EN118" s="316"/>
      <c r="EO118" s="316"/>
      <c r="EP118" s="316"/>
      <c r="EQ118" s="316"/>
      <c r="ER118" s="316"/>
      <c r="ES118" s="316"/>
      <c r="ET118" s="316"/>
      <c r="EU118" s="316"/>
      <c r="EV118" s="316"/>
      <c r="EW118" s="316"/>
      <c r="EX118" s="316"/>
      <c r="EY118" s="316"/>
      <c r="EZ118" s="316"/>
      <c r="FA118" s="316"/>
      <c r="FB118" s="316"/>
      <c r="FC118" s="316"/>
      <c r="FD118" s="316"/>
      <c r="FE118" s="316"/>
      <c r="FF118" s="316"/>
      <c r="FG118" s="316"/>
      <c r="FH118" s="316"/>
      <c r="FI118" s="316"/>
      <c r="FJ118" s="316"/>
      <c r="FK118" s="316"/>
      <c r="FL118" s="316"/>
      <c r="FM118" s="316"/>
      <c r="FN118" s="316"/>
      <c r="FO118" s="316"/>
      <c r="FP118" s="316"/>
      <c r="FQ118" s="316"/>
      <c r="FR118" s="316"/>
      <c r="FS118" s="316"/>
      <c r="FT118" s="316"/>
      <c r="FU118" s="316"/>
      <c r="FV118" s="316"/>
      <c r="FW118" s="316"/>
      <c r="FX118" s="316"/>
      <c r="FY118" s="316"/>
      <c r="FZ118" s="316"/>
      <c r="GA118" s="316"/>
      <c r="GB118" s="316"/>
      <c r="GC118" s="316"/>
      <c r="GD118" s="316"/>
      <c r="GE118" s="316"/>
      <c r="GF118" s="316"/>
      <c r="GG118" s="316"/>
      <c r="GH118" s="316"/>
      <c r="GI118" s="316"/>
      <c r="GJ118" s="316"/>
      <c r="GK118" s="316"/>
      <c r="GL118" s="316"/>
      <c r="GM118" s="316"/>
      <c r="GN118" s="316"/>
      <c r="GO118" s="316"/>
      <c r="GP118" s="316"/>
      <c r="GQ118" s="316"/>
      <c r="GR118" s="316"/>
      <c r="GS118" s="316"/>
      <c r="GT118" s="316"/>
      <c r="GU118" s="316"/>
      <c r="GV118" s="316"/>
      <c r="GW118" s="316"/>
      <c r="GX118" s="316"/>
      <c r="GY118" s="316"/>
      <c r="GZ118" s="316"/>
      <c r="HA118" s="316"/>
      <c r="HB118" s="316"/>
      <c r="HC118" s="316"/>
      <c r="HD118" s="316"/>
      <c r="HE118" s="316"/>
      <c r="HF118" s="316"/>
      <c r="HG118" s="316"/>
      <c r="HH118" s="316"/>
      <c r="HI118" s="316"/>
      <c r="HJ118" s="316"/>
      <c r="HK118" s="316"/>
      <c r="HL118" s="316"/>
      <c r="HM118" s="316"/>
      <c r="HN118" s="316"/>
      <c r="HO118" s="316"/>
      <c r="HP118" s="316"/>
      <c r="HQ118" s="316"/>
      <c r="HR118" s="316"/>
      <c r="HS118" s="316"/>
      <c r="HT118" s="316"/>
      <c r="HU118" s="316"/>
      <c r="HV118" s="316"/>
      <c r="HW118" s="316"/>
      <c r="HX118" s="316"/>
      <c r="HY118" s="316"/>
      <c r="HZ118" s="316"/>
      <c r="IA118" s="316"/>
      <c r="IB118" s="316"/>
      <c r="IC118" s="316"/>
      <c r="ID118" s="316"/>
      <c r="IE118" s="316"/>
      <c r="IF118" s="316"/>
      <c r="IG118" s="316"/>
    </row>
    <row r="119" spans="1:12" ht="24.75" customHeight="1">
      <c r="A119" s="327" t="s">
        <v>1525</v>
      </c>
      <c r="B119" s="323">
        <v>540</v>
      </c>
      <c r="C119" s="326">
        <f t="shared" si="9"/>
        <v>1368</v>
      </c>
      <c r="D119" s="324">
        <v>1368</v>
      </c>
      <c r="E119" s="325">
        <f t="shared" si="10"/>
        <v>100</v>
      </c>
      <c r="F119" s="324">
        <v>1368</v>
      </c>
      <c r="G119" s="326"/>
      <c r="H119" s="326"/>
      <c r="I119" s="326"/>
      <c r="J119" s="326"/>
      <c r="K119" s="335"/>
      <c r="L119" s="336"/>
    </row>
    <row r="120" spans="1:12" ht="24.75" customHeight="1">
      <c r="A120" s="327" t="s">
        <v>1526</v>
      </c>
      <c r="B120" s="323"/>
      <c r="C120" s="326">
        <f t="shared" si="9"/>
        <v>0</v>
      </c>
      <c r="D120" s="324"/>
      <c r="E120" s="325"/>
      <c r="F120" s="324"/>
      <c r="G120" s="326"/>
      <c r="H120" s="326"/>
      <c r="I120" s="326"/>
      <c r="J120" s="326"/>
      <c r="K120" s="335"/>
      <c r="L120" s="336"/>
    </row>
    <row r="121" spans="1:241" s="617" customFormat="1" ht="24.75" customHeight="1">
      <c r="A121" s="609" t="s">
        <v>1527</v>
      </c>
      <c r="B121" s="610">
        <f>SUM(B122:B126)</f>
        <v>50160</v>
      </c>
      <c r="C121" s="610">
        <f>SUM(C122:C126)</f>
        <v>41889</v>
      </c>
      <c r="D121" s="611">
        <f>SUM(D122:D126)</f>
        <v>29691</v>
      </c>
      <c r="E121" s="612">
        <f t="shared" si="10"/>
        <v>70.88018334168875</v>
      </c>
      <c r="F121" s="611">
        <f>SUM(F122:F127)</f>
        <v>14951</v>
      </c>
      <c r="G121" s="613"/>
      <c r="H121" s="613"/>
      <c r="I121" s="613"/>
      <c r="J121" s="613"/>
      <c r="K121" s="618"/>
      <c r="L121" s="619"/>
      <c r="M121" s="615"/>
      <c r="N121" s="615"/>
      <c r="O121" s="616">
        <f>SUM(O122:O126)</f>
        <v>12198</v>
      </c>
      <c r="P121" s="615"/>
      <c r="Q121" s="615"/>
      <c r="R121" s="615"/>
      <c r="S121" s="615"/>
      <c r="T121" s="615"/>
      <c r="U121" s="615"/>
      <c r="V121" s="615"/>
      <c r="W121" s="615"/>
      <c r="X121" s="615"/>
      <c r="Y121" s="615"/>
      <c r="Z121" s="615"/>
      <c r="AA121" s="615"/>
      <c r="AB121" s="615"/>
      <c r="AC121" s="615"/>
      <c r="AD121" s="615"/>
      <c r="AE121" s="615"/>
      <c r="AF121" s="615"/>
      <c r="AG121" s="615"/>
      <c r="AH121" s="615"/>
      <c r="AI121" s="615"/>
      <c r="AJ121" s="615"/>
      <c r="AK121" s="615"/>
      <c r="AL121" s="615"/>
      <c r="AM121" s="615"/>
      <c r="AN121" s="615"/>
      <c r="AO121" s="615"/>
      <c r="AP121" s="615"/>
      <c r="AQ121" s="615"/>
      <c r="AR121" s="615"/>
      <c r="AS121" s="615"/>
      <c r="AT121" s="615"/>
      <c r="AU121" s="615"/>
      <c r="AV121" s="615"/>
      <c r="AW121" s="615"/>
      <c r="AX121" s="615"/>
      <c r="AY121" s="615"/>
      <c r="AZ121" s="615"/>
      <c r="BA121" s="615"/>
      <c r="BB121" s="615"/>
      <c r="BC121" s="615"/>
      <c r="BD121" s="615"/>
      <c r="BE121" s="615"/>
      <c r="BF121" s="615"/>
      <c r="BG121" s="615"/>
      <c r="BH121" s="615"/>
      <c r="BI121" s="615"/>
      <c r="BJ121" s="615"/>
      <c r="BK121" s="615"/>
      <c r="BL121" s="615"/>
      <c r="BM121" s="615"/>
      <c r="BN121" s="615"/>
      <c r="BO121" s="615"/>
      <c r="BP121" s="615"/>
      <c r="BQ121" s="615"/>
      <c r="BR121" s="615"/>
      <c r="BS121" s="615"/>
      <c r="BT121" s="615"/>
      <c r="BU121" s="615"/>
      <c r="BV121" s="615"/>
      <c r="BW121" s="615"/>
      <c r="BX121" s="615"/>
      <c r="BY121" s="615"/>
      <c r="BZ121" s="615"/>
      <c r="CA121" s="615"/>
      <c r="CB121" s="615"/>
      <c r="CC121" s="615"/>
      <c r="CD121" s="615"/>
      <c r="CE121" s="615"/>
      <c r="CF121" s="615"/>
      <c r="CG121" s="615"/>
      <c r="CH121" s="615"/>
      <c r="CI121" s="615"/>
      <c r="CJ121" s="615"/>
      <c r="CK121" s="615"/>
      <c r="CL121" s="615"/>
      <c r="CM121" s="615"/>
      <c r="CN121" s="615"/>
      <c r="CO121" s="615"/>
      <c r="CP121" s="615"/>
      <c r="CQ121" s="615"/>
      <c r="CR121" s="615"/>
      <c r="CS121" s="615"/>
      <c r="CT121" s="615"/>
      <c r="CU121" s="615"/>
      <c r="CV121" s="615"/>
      <c r="CW121" s="615"/>
      <c r="CX121" s="615"/>
      <c r="CY121" s="615"/>
      <c r="CZ121" s="615"/>
      <c r="DA121" s="615"/>
      <c r="DB121" s="615"/>
      <c r="DC121" s="615"/>
      <c r="DD121" s="615"/>
      <c r="DE121" s="615"/>
      <c r="DF121" s="615"/>
      <c r="DG121" s="615"/>
      <c r="DH121" s="615"/>
      <c r="DI121" s="615"/>
      <c r="DJ121" s="615"/>
      <c r="DK121" s="615"/>
      <c r="DL121" s="615"/>
      <c r="DM121" s="615"/>
      <c r="DN121" s="615"/>
      <c r="DO121" s="615"/>
      <c r="DP121" s="615"/>
      <c r="DQ121" s="615"/>
      <c r="DR121" s="615"/>
      <c r="DS121" s="615"/>
      <c r="DT121" s="615"/>
      <c r="DU121" s="615"/>
      <c r="DV121" s="615"/>
      <c r="DW121" s="615"/>
      <c r="DX121" s="615"/>
      <c r="DY121" s="615"/>
      <c r="DZ121" s="615"/>
      <c r="EA121" s="615"/>
      <c r="EB121" s="615"/>
      <c r="EC121" s="615"/>
      <c r="ED121" s="615"/>
      <c r="EE121" s="615"/>
      <c r="EF121" s="615"/>
      <c r="EG121" s="615"/>
      <c r="EH121" s="615"/>
      <c r="EI121" s="615"/>
      <c r="EJ121" s="615"/>
      <c r="EK121" s="615"/>
      <c r="EL121" s="615"/>
      <c r="EM121" s="615"/>
      <c r="EN121" s="615"/>
      <c r="EO121" s="615"/>
      <c r="EP121" s="615"/>
      <c r="EQ121" s="615"/>
      <c r="ER121" s="615"/>
      <c r="ES121" s="615"/>
      <c r="ET121" s="615"/>
      <c r="EU121" s="615"/>
      <c r="EV121" s="615"/>
      <c r="EW121" s="615"/>
      <c r="EX121" s="615"/>
      <c r="EY121" s="615"/>
      <c r="EZ121" s="615"/>
      <c r="FA121" s="615"/>
      <c r="FB121" s="615"/>
      <c r="FC121" s="615"/>
      <c r="FD121" s="615"/>
      <c r="FE121" s="615"/>
      <c r="FF121" s="615"/>
      <c r="FG121" s="615"/>
      <c r="FH121" s="615"/>
      <c r="FI121" s="615"/>
      <c r="FJ121" s="615"/>
      <c r="FK121" s="615"/>
      <c r="FL121" s="615"/>
      <c r="FM121" s="615"/>
      <c r="FN121" s="615"/>
      <c r="FO121" s="615"/>
      <c r="FP121" s="615"/>
      <c r="FQ121" s="615"/>
      <c r="FR121" s="615"/>
      <c r="FS121" s="615"/>
      <c r="FT121" s="615"/>
      <c r="FU121" s="615"/>
      <c r="FV121" s="615"/>
      <c r="FW121" s="615"/>
      <c r="FX121" s="615"/>
      <c r="FY121" s="615"/>
      <c r="FZ121" s="615"/>
      <c r="GA121" s="615"/>
      <c r="GB121" s="615"/>
      <c r="GC121" s="615"/>
      <c r="GD121" s="615"/>
      <c r="GE121" s="615"/>
      <c r="GF121" s="615"/>
      <c r="GG121" s="615"/>
      <c r="GH121" s="615"/>
      <c r="GI121" s="615"/>
      <c r="GJ121" s="615"/>
      <c r="GK121" s="615"/>
      <c r="GL121" s="615"/>
      <c r="GM121" s="615"/>
      <c r="GN121" s="615"/>
      <c r="GO121" s="615"/>
      <c r="GP121" s="615"/>
      <c r="GQ121" s="615"/>
      <c r="GR121" s="615"/>
      <c r="GS121" s="615"/>
      <c r="GT121" s="615"/>
      <c r="GU121" s="615"/>
      <c r="GV121" s="615"/>
      <c r="GW121" s="615"/>
      <c r="GX121" s="615"/>
      <c r="GY121" s="615"/>
      <c r="GZ121" s="615"/>
      <c r="HA121" s="615"/>
      <c r="HB121" s="615"/>
      <c r="HC121" s="615"/>
      <c r="HD121" s="615"/>
      <c r="HE121" s="615"/>
      <c r="HF121" s="615"/>
      <c r="HG121" s="615"/>
      <c r="HH121" s="615"/>
      <c r="HI121" s="615"/>
      <c r="HJ121" s="615"/>
      <c r="HK121" s="615"/>
      <c r="HL121" s="615"/>
      <c r="HM121" s="615"/>
      <c r="HN121" s="615"/>
      <c r="HO121" s="615"/>
      <c r="HP121" s="615"/>
      <c r="HQ121" s="615"/>
      <c r="HR121" s="615"/>
      <c r="HS121" s="615"/>
      <c r="HT121" s="615"/>
      <c r="HU121" s="615"/>
      <c r="HV121" s="615"/>
      <c r="HW121" s="615"/>
      <c r="HX121" s="615"/>
      <c r="HY121" s="615"/>
      <c r="HZ121" s="615"/>
      <c r="IA121" s="615"/>
      <c r="IB121" s="615"/>
      <c r="IC121" s="615"/>
      <c r="ID121" s="615"/>
      <c r="IE121" s="615"/>
      <c r="IF121" s="615"/>
      <c r="IG121" s="615"/>
    </row>
    <row r="122" spans="1:15" ht="24.75" customHeight="1">
      <c r="A122" s="327" t="s">
        <v>1528</v>
      </c>
      <c r="B122" s="323">
        <v>49985</v>
      </c>
      <c r="C122" s="326">
        <f>D122+O122</f>
        <v>40757</v>
      </c>
      <c r="D122" s="324">
        <v>28821</v>
      </c>
      <c r="E122" s="325">
        <f t="shared" si="10"/>
        <v>70.71423313786589</v>
      </c>
      <c r="F122" s="324">
        <v>13924</v>
      </c>
      <c r="G122" s="326"/>
      <c r="H122" s="326"/>
      <c r="I122" s="326"/>
      <c r="J122" s="326"/>
      <c r="K122" s="335"/>
      <c r="L122" s="336"/>
      <c r="O122" s="316">
        <v>11936</v>
      </c>
    </row>
    <row r="123" spans="1:12" ht="24.75" customHeight="1">
      <c r="A123" s="327" t="s">
        <v>1529</v>
      </c>
      <c r="B123" s="323"/>
      <c r="C123" s="326"/>
      <c r="D123" s="324"/>
      <c r="E123" s="325"/>
      <c r="F123" s="324"/>
      <c r="G123" s="326"/>
      <c r="H123" s="326"/>
      <c r="I123" s="326"/>
      <c r="J123" s="326"/>
      <c r="K123" s="335"/>
      <c r="L123" s="336"/>
    </row>
    <row r="124" spans="1:15" ht="24.75" customHeight="1">
      <c r="A124" s="327" t="s">
        <v>1530</v>
      </c>
      <c r="B124" s="323">
        <v>135</v>
      </c>
      <c r="C124" s="326">
        <f>D124+O124</f>
        <v>1092</v>
      </c>
      <c r="D124" s="324">
        <v>830</v>
      </c>
      <c r="E124" s="325">
        <f t="shared" si="10"/>
        <v>76.007326007326</v>
      </c>
      <c r="F124" s="324">
        <v>961</v>
      </c>
      <c r="G124" s="326"/>
      <c r="H124" s="326"/>
      <c r="I124" s="326"/>
      <c r="J124" s="326"/>
      <c r="K124" s="335"/>
      <c r="L124" s="336"/>
      <c r="O124" s="316">
        <v>262</v>
      </c>
    </row>
    <row r="125" spans="1:12" ht="24.75" customHeight="1">
      <c r="A125" s="327" t="s">
        <v>1531</v>
      </c>
      <c r="B125" s="323">
        <v>20</v>
      </c>
      <c r="C125" s="326">
        <f>D125+O125</f>
        <v>20</v>
      </c>
      <c r="D125" s="324">
        <v>20</v>
      </c>
      <c r="E125" s="325">
        <f t="shared" si="10"/>
        <v>100</v>
      </c>
      <c r="F125" s="324"/>
      <c r="G125" s="323"/>
      <c r="H125" s="323"/>
      <c r="I125" s="323"/>
      <c r="J125" s="323"/>
      <c r="K125" s="325"/>
      <c r="L125" s="36" t="e">
        <f>#REF!/#REF!*100-100</f>
        <v>#REF!</v>
      </c>
    </row>
    <row r="126" spans="1:12" ht="24.75" customHeight="1">
      <c r="A126" s="327" t="s">
        <v>1532</v>
      </c>
      <c r="B126" s="323">
        <v>20</v>
      </c>
      <c r="C126" s="326">
        <f>D126+O126</f>
        <v>20</v>
      </c>
      <c r="D126" s="324">
        <v>20</v>
      </c>
      <c r="E126" s="325">
        <f t="shared" si="10"/>
        <v>100</v>
      </c>
      <c r="F126" s="324"/>
      <c r="G126" s="326"/>
      <c r="H126" s="326"/>
      <c r="I126" s="326"/>
      <c r="J126" s="326"/>
      <c r="K126" s="335"/>
      <c r="L126" s="336"/>
    </row>
    <row r="127" spans="1:12" ht="24.75" customHeight="1">
      <c r="A127" s="327" t="s">
        <v>1533</v>
      </c>
      <c r="B127" s="323"/>
      <c r="C127" s="326"/>
      <c r="D127" s="324"/>
      <c r="E127" s="325"/>
      <c r="F127" s="324">
        <v>66</v>
      </c>
      <c r="G127" s="326"/>
      <c r="H127" s="326"/>
      <c r="I127" s="326"/>
      <c r="J127" s="326"/>
      <c r="K127" s="335"/>
      <c r="L127" s="336"/>
    </row>
    <row r="128" spans="1:241" s="617" customFormat="1" ht="24.75" customHeight="1">
      <c r="A128" s="609" t="s">
        <v>1877</v>
      </c>
      <c r="B128" s="610">
        <f>SUM(B129:B134)</f>
        <v>11280</v>
      </c>
      <c r="C128" s="610">
        <f>SUM(C129:C134)</f>
        <v>24229</v>
      </c>
      <c r="D128" s="611">
        <f>SUM(D129:D134)</f>
        <v>23658</v>
      </c>
      <c r="E128" s="612">
        <f t="shared" si="10"/>
        <v>97.6433199884436</v>
      </c>
      <c r="F128" s="611">
        <f>SUM(F129:F134)</f>
        <v>21586</v>
      </c>
      <c r="G128" s="613"/>
      <c r="H128" s="613"/>
      <c r="I128" s="613"/>
      <c r="J128" s="613"/>
      <c r="K128" s="618"/>
      <c r="L128" s="619"/>
      <c r="M128" s="615"/>
      <c r="N128" s="615"/>
      <c r="O128" s="616">
        <f>SUM(O130:O134)</f>
        <v>571</v>
      </c>
      <c r="P128" s="615"/>
      <c r="Q128" s="615"/>
      <c r="R128" s="615"/>
      <c r="S128" s="615"/>
      <c r="T128" s="615"/>
      <c r="U128" s="615"/>
      <c r="V128" s="615"/>
      <c r="W128" s="615"/>
      <c r="X128" s="615"/>
      <c r="Y128" s="615"/>
      <c r="Z128" s="615"/>
      <c r="AA128" s="615"/>
      <c r="AB128" s="615"/>
      <c r="AC128" s="615"/>
      <c r="AD128" s="615"/>
      <c r="AE128" s="615"/>
      <c r="AF128" s="615"/>
      <c r="AG128" s="615"/>
      <c r="AH128" s="615"/>
      <c r="AI128" s="615"/>
      <c r="AJ128" s="615"/>
      <c r="AK128" s="615"/>
      <c r="AL128" s="615"/>
      <c r="AM128" s="615"/>
      <c r="AN128" s="615"/>
      <c r="AO128" s="615"/>
      <c r="AP128" s="615"/>
      <c r="AQ128" s="615"/>
      <c r="AR128" s="615"/>
      <c r="AS128" s="615"/>
      <c r="AT128" s="615"/>
      <c r="AU128" s="615"/>
      <c r="AV128" s="615"/>
      <c r="AW128" s="615"/>
      <c r="AX128" s="615"/>
      <c r="AY128" s="615"/>
      <c r="AZ128" s="615"/>
      <c r="BA128" s="615"/>
      <c r="BB128" s="615"/>
      <c r="BC128" s="615"/>
      <c r="BD128" s="615"/>
      <c r="BE128" s="615"/>
      <c r="BF128" s="615"/>
      <c r="BG128" s="615"/>
      <c r="BH128" s="615"/>
      <c r="BI128" s="615"/>
      <c r="BJ128" s="615"/>
      <c r="BK128" s="615"/>
      <c r="BL128" s="615"/>
      <c r="BM128" s="615"/>
      <c r="BN128" s="615"/>
      <c r="BO128" s="615"/>
      <c r="BP128" s="615"/>
      <c r="BQ128" s="615"/>
      <c r="BR128" s="615"/>
      <c r="BS128" s="615"/>
      <c r="BT128" s="615"/>
      <c r="BU128" s="615"/>
      <c r="BV128" s="615"/>
      <c r="BW128" s="615"/>
      <c r="BX128" s="615"/>
      <c r="BY128" s="615"/>
      <c r="BZ128" s="615"/>
      <c r="CA128" s="615"/>
      <c r="CB128" s="615"/>
      <c r="CC128" s="615"/>
      <c r="CD128" s="615"/>
      <c r="CE128" s="615"/>
      <c r="CF128" s="615"/>
      <c r="CG128" s="615"/>
      <c r="CH128" s="615"/>
      <c r="CI128" s="615"/>
      <c r="CJ128" s="615"/>
      <c r="CK128" s="615"/>
      <c r="CL128" s="615"/>
      <c r="CM128" s="615"/>
      <c r="CN128" s="615"/>
      <c r="CO128" s="615"/>
      <c r="CP128" s="615"/>
      <c r="CQ128" s="615"/>
      <c r="CR128" s="615"/>
      <c r="CS128" s="615"/>
      <c r="CT128" s="615"/>
      <c r="CU128" s="615"/>
      <c r="CV128" s="615"/>
      <c r="CW128" s="615"/>
      <c r="CX128" s="615"/>
      <c r="CY128" s="615"/>
      <c r="CZ128" s="615"/>
      <c r="DA128" s="615"/>
      <c r="DB128" s="615"/>
      <c r="DC128" s="615"/>
      <c r="DD128" s="615"/>
      <c r="DE128" s="615"/>
      <c r="DF128" s="615"/>
      <c r="DG128" s="615"/>
      <c r="DH128" s="615"/>
      <c r="DI128" s="615"/>
      <c r="DJ128" s="615"/>
      <c r="DK128" s="615"/>
      <c r="DL128" s="615"/>
      <c r="DM128" s="615"/>
      <c r="DN128" s="615"/>
      <c r="DO128" s="615"/>
      <c r="DP128" s="615"/>
      <c r="DQ128" s="615"/>
      <c r="DR128" s="615"/>
      <c r="DS128" s="615"/>
      <c r="DT128" s="615"/>
      <c r="DU128" s="615"/>
      <c r="DV128" s="615"/>
      <c r="DW128" s="615"/>
      <c r="DX128" s="615"/>
      <c r="DY128" s="615"/>
      <c r="DZ128" s="615"/>
      <c r="EA128" s="615"/>
      <c r="EB128" s="615"/>
      <c r="EC128" s="615"/>
      <c r="ED128" s="615"/>
      <c r="EE128" s="615"/>
      <c r="EF128" s="615"/>
      <c r="EG128" s="615"/>
      <c r="EH128" s="615"/>
      <c r="EI128" s="615"/>
      <c r="EJ128" s="615"/>
      <c r="EK128" s="615"/>
      <c r="EL128" s="615"/>
      <c r="EM128" s="615"/>
      <c r="EN128" s="615"/>
      <c r="EO128" s="615"/>
      <c r="EP128" s="615"/>
      <c r="EQ128" s="615"/>
      <c r="ER128" s="615"/>
      <c r="ES128" s="615"/>
      <c r="ET128" s="615"/>
      <c r="EU128" s="615"/>
      <c r="EV128" s="615"/>
      <c r="EW128" s="615"/>
      <c r="EX128" s="615"/>
      <c r="EY128" s="615"/>
      <c r="EZ128" s="615"/>
      <c r="FA128" s="615"/>
      <c r="FB128" s="615"/>
      <c r="FC128" s="615"/>
      <c r="FD128" s="615"/>
      <c r="FE128" s="615"/>
      <c r="FF128" s="615"/>
      <c r="FG128" s="615"/>
      <c r="FH128" s="615"/>
      <c r="FI128" s="615"/>
      <c r="FJ128" s="615"/>
      <c r="FK128" s="615"/>
      <c r="FL128" s="615"/>
      <c r="FM128" s="615"/>
      <c r="FN128" s="615"/>
      <c r="FO128" s="615"/>
      <c r="FP128" s="615"/>
      <c r="FQ128" s="615"/>
      <c r="FR128" s="615"/>
      <c r="FS128" s="615"/>
      <c r="FT128" s="615"/>
      <c r="FU128" s="615"/>
      <c r="FV128" s="615"/>
      <c r="FW128" s="615"/>
      <c r="FX128" s="615"/>
      <c r="FY128" s="615"/>
      <c r="FZ128" s="615"/>
      <c r="GA128" s="615"/>
      <c r="GB128" s="615"/>
      <c r="GC128" s="615"/>
      <c r="GD128" s="615"/>
      <c r="GE128" s="615"/>
      <c r="GF128" s="615"/>
      <c r="GG128" s="615"/>
      <c r="GH128" s="615"/>
      <c r="GI128" s="615"/>
      <c r="GJ128" s="615"/>
      <c r="GK128" s="615"/>
      <c r="GL128" s="615"/>
      <c r="GM128" s="615"/>
      <c r="GN128" s="615"/>
      <c r="GO128" s="615"/>
      <c r="GP128" s="615"/>
      <c r="GQ128" s="615"/>
      <c r="GR128" s="615"/>
      <c r="GS128" s="615"/>
      <c r="GT128" s="615"/>
      <c r="GU128" s="615"/>
      <c r="GV128" s="615"/>
      <c r="GW128" s="615"/>
      <c r="GX128" s="615"/>
      <c r="GY128" s="615"/>
      <c r="GZ128" s="615"/>
      <c r="HA128" s="615"/>
      <c r="HB128" s="615"/>
      <c r="HC128" s="615"/>
      <c r="HD128" s="615"/>
      <c r="HE128" s="615"/>
      <c r="HF128" s="615"/>
      <c r="HG128" s="615"/>
      <c r="HH128" s="615"/>
      <c r="HI128" s="615"/>
      <c r="HJ128" s="615"/>
      <c r="HK128" s="615"/>
      <c r="HL128" s="615"/>
      <c r="HM128" s="615"/>
      <c r="HN128" s="615"/>
      <c r="HO128" s="615"/>
      <c r="HP128" s="615"/>
      <c r="HQ128" s="615"/>
      <c r="HR128" s="615"/>
      <c r="HS128" s="615"/>
      <c r="HT128" s="615"/>
      <c r="HU128" s="615"/>
      <c r="HV128" s="615"/>
      <c r="HW128" s="615"/>
      <c r="HX128" s="615"/>
      <c r="HY128" s="615"/>
      <c r="HZ128" s="615"/>
      <c r="IA128" s="615"/>
      <c r="IB128" s="615"/>
      <c r="IC128" s="615"/>
      <c r="ID128" s="615"/>
      <c r="IE128" s="615"/>
      <c r="IF128" s="615"/>
      <c r="IG128" s="615"/>
    </row>
    <row r="129" spans="1:15" ht="24.75" customHeight="1">
      <c r="A129" s="322" t="s">
        <v>1534</v>
      </c>
      <c r="B129" s="323"/>
      <c r="C129" s="323">
        <f aca="true" t="shared" si="11" ref="C129:C146">D129+O129</f>
        <v>415</v>
      </c>
      <c r="D129" s="324">
        <v>415</v>
      </c>
      <c r="E129" s="325">
        <f t="shared" si="10"/>
        <v>100</v>
      </c>
      <c r="F129" s="324">
        <v>-646</v>
      </c>
      <c r="G129" s="326"/>
      <c r="H129" s="326"/>
      <c r="I129" s="326"/>
      <c r="J129" s="326"/>
      <c r="K129" s="335"/>
      <c r="L129" s="336"/>
      <c r="O129" s="334"/>
    </row>
    <row r="130" spans="1:12" ht="24.75" customHeight="1">
      <c r="A130" s="327" t="s">
        <v>1535</v>
      </c>
      <c r="B130" s="323"/>
      <c r="C130" s="326">
        <f t="shared" si="11"/>
        <v>1008</v>
      </c>
      <c r="D130" s="324">
        <v>1008</v>
      </c>
      <c r="E130" s="325">
        <f t="shared" si="10"/>
        <v>100</v>
      </c>
      <c r="F130" s="324">
        <v>1008</v>
      </c>
      <c r="G130" s="326"/>
      <c r="H130" s="326"/>
      <c r="I130" s="326"/>
      <c r="J130" s="326"/>
      <c r="K130" s="335"/>
      <c r="L130" s="336"/>
    </row>
    <row r="131" spans="1:12" ht="24.75" customHeight="1">
      <c r="A131" s="327" t="s">
        <v>1536</v>
      </c>
      <c r="B131" s="323"/>
      <c r="C131" s="326">
        <f t="shared" si="11"/>
        <v>412</v>
      </c>
      <c r="D131" s="324">
        <v>412</v>
      </c>
      <c r="E131" s="325">
        <f t="shared" si="10"/>
        <v>100</v>
      </c>
      <c r="F131" s="324">
        <v>412</v>
      </c>
      <c r="G131" s="326"/>
      <c r="H131" s="326"/>
      <c r="I131" s="326"/>
      <c r="J131" s="326"/>
      <c r="K131" s="335"/>
      <c r="L131" s="336"/>
    </row>
    <row r="132" spans="1:12" ht="24.75" customHeight="1">
      <c r="A132" s="327" t="s">
        <v>1537</v>
      </c>
      <c r="B132" s="323">
        <v>403</v>
      </c>
      <c r="C132" s="326">
        <f t="shared" si="11"/>
        <v>425</v>
      </c>
      <c r="D132" s="324">
        <v>425</v>
      </c>
      <c r="E132" s="325">
        <f t="shared" si="10"/>
        <v>100</v>
      </c>
      <c r="F132" s="324"/>
      <c r="G132" s="326"/>
      <c r="H132" s="326"/>
      <c r="I132" s="326"/>
      <c r="J132" s="326"/>
      <c r="K132" s="335"/>
      <c r="L132" s="336"/>
    </row>
    <row r="133" spans="1:15" ht="24.75" customHeight="1">
      <c r="A133" s="327" t="s">
        <v>1538</v>
      </c>
      <c r="B133" s="323">
        <v>6843</v>
      </c>
      <c r="C133" s="326">
        <f t="shared" si="11"/>
        <v>7976</v>
      </c>
      <c r="D133" s="324">
        <v>7405</v>
      </c>
      <c r="E133" s="325">
        <f t="shared" si="10"/>
        <v>92.84102306920762</v>
      </c>
      <c r="F133" s="324">
        <v>6674</v>
      </c>
      <c r="G133" s="326"/>
      <c r="H133" s="326"/>
      <c r="I133" s="326"/>
      <c r="J133" s="326"/>
      <c r="K133" s="335"/>
      <c r="L133" s="336"/>
      <c r="O133" s="316">
        <v>571</v>
      </c>
    </row>
    <row r="134" spans="1:12" ht="24.75" customHeight="1">
      <c r="A134" s="340" t="s">
        <v>1539</v>
      </c>
      <c r="B134" s="323">
        <v>4034</v>
      </c>
      <c r="C134" s="326">
        <f t="shared" si="11"/>
        <v>13993</v>
      </c>
      <c r="D134" s="324">
        <v>13993</v>
      </c>
      <c r="E134" s="325">
        <f t="shared" si="10"/>
        <v>100</v>
      </c>
      <c r="F134" s="324">
        <v>14138</v>
      </c>
      <c r="G134" s="326"/>
      <c r="H134" s="326"/>
      <c r="I134" s="326"/>
      <c r="J134" s="326"/>
      <c r="K134" s="335"/>
      <c r="L134" s="336"/>
    </row>
    <row r="135" spans="1:241" s="617" customFormat="1" ht="24.75" customHeight="1">
      <c r="A135" s="609" t="s">
        <v>1878</v>
      </c>
      <c r="B135" s="610">
        <f>SUM(B136:B137)</f>
        <v>5230</v>
      </c>
      <c r="C135" s="613">
        <f t="shared" si="11"/>
        <v>6463</v>
      </c>
      <c r="D135" s="611">
        <f>SUM(D136:D137)</f>
        <v>5741</v>
      </c>
      <c r="E135" s="612">
        <f t="shared" si="10"/>
        <v>88.8287173139409</v>
      </c>
      <c r="F135" s="611">
        <f>SUM(F136:F137)</f>
        <v>5415</v>
      </c>
      <c r="G135" s="613"/>
      <c r="H135" s="613"/>
      <c r="I135" s="610"/>
      <c r="J135" s="610"/>
      <c r="K135" s="612"/>
      <c r="L135" s="614" t="e">
        <f>#REF!/#REF!*100-100</f>
        <v>#REF!</v>
      </c>
      <c r="M135" s="615"/>
      <c r="N135" s="615"/>
      <c r="O135" s="616">
        <f>SUM(O136:O137)</f>
        <v>722</v>
      </c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  <c r="AM135" s="615"/>
      <c r="AN135" s="615"/>
      <c r="AO135" s="615"/>
      <c r="AP135" s="615"/>
      <c r="AQ135" s="615"/>
      <c r="AR135" s="615"/>
      <c r="AS135" s="615"/>
      <c r="AT135" s="615"/>
      <c r="AU135" s="615"/>
      <c r="AV135" s="615"/>
      <c r="AW135" s="615"/>
      <c r="AX135" s="615"/>
      <c r="AY135" s="615"/>
      <c r="AZ135" s="615"/>
      <c r="BA135" s="615"/>
      <c r="BB135" s="615"/>
      <c r="BC135" s="615"/>
      <c r="BD135" s="615"/>
      <c r="BE135" s="615"/>
      <c r="BF135" s="615"/>
      <c r="BG135" s="615"/>
      <c r="BH135" s="615"/>
      <c r="BI135" s="615"/>
      <c r="BJ135" s="615"/>
      <c r="BK135" s="615"/>
      <c r="BL135" s="615"/>
      <c r="BM135" s="615"/>
      <c r="BN135" s="615"/>
      <c r="BO135" s="615"/>
      <c r="BP135" s="615"/>
      <c r="BQ135" s="615"/>
      <c r="BR135" s="615"/>
      <c r="BS135" s="615"/>
      <c r="BT135" s="615"/>
      <c r="BU135" s="615"/>
      <c r="BV135" s="615"/>
      <c r="BW135" s="615"/>
      <c r="BX135" s="615"/>
      <c r="BY135" s="615"/>
      <c r="BZ135" s="615"/>
      <c r="CA135" s="615"/>
      <c r="CB135" s="615"/>
      <c r="CC135" s="615"/>
      <c r="CD135" s="615"/>
      <c r="CE135" s="615"/>
      <c r="CF135" s="615"/>
      <c r="CG135" s="615"/>
      <c r="CH135" s="615"/>
      <c r="CI135" s="615"/>
      <c r="CJ135" s="615"/>
      <c r="CK135" s="615"/>
      <c r="CL135" s="615"/>
      <c r="CM135" s="615"/>
      <c r="CN135" s="615"/>
      <c r="CO135" s="615"/>
      <c r="CP135" s="615"/>
      <c r="CQ135" s="615"/>
      <c r="CR135" s="615"/>
      <c r="CS135" s="615"/>
      <c r="CT135" s="615"/>
      <c r="CU135" s="615"/>
      <c r="CV135" s="615"/>
      <c r="CW135" s="615"/>
      <c r="CX135" s="615"/>
      <c r="CY135" s="615"/>
      <c r="CZ135" s="615"/>
      <c r="DA135" s="615"/>
      <c r="DB135" s="615"/>
      <c r="DC135" s="615"/>
      <c r="DD135" s="615"/>
      <c r="DE135" s="615"/>
      <c r="DF135" s="615"/>
      <c r="DG135" s="615"/>
      <c r="DH135" s="615"/>
      <c r="DI135" s="615"/>
      <c r="DJ135" s="615"/>
      <c r="DK135" s="615"/>
      <c r="DL135" s="615"/>
      <c r="DM135" s="615"/>
      <c r="DN135" s="615"/>
      <c r="DO135" s="615"/>
      <c r="DP135" s="615"/>
      <c r="DQ135" s="615"/>
      <c r="DR135" s="615"/>
      <c r="DS135" s="615"/>
      <c r="DT135" s="615"/>
      <c r="DU135" s="615"/>
      <c r="DV135" s="615"/>
      <c r="DW135" s="615"/>
      <c r="DX135" s="615"/>
      <c r="DY135" s="615"/>
      <c r="DZ135" s="615"/>
      <c r="EA135" s="615"/>
      <c r="EB135" s="615"/>
      <c r="EC135" s="615"/>
      <c r="ED135" s="615"/>
      <c r="EE135" s="615"/>
      <c r="EF135" s="615"/>
      <c r="EG135" s="615"/>
      <c r="EH135" s="615"/>
      <c r="EI135" s="615"/>
      <c r="EJ135" s="615"/>
      <c r="EK135" s="615"/>
      <c r="EL135" s="615"/>
      <c r="EM135" s="615"/>
      <c r="EN135" s="615"/>
      <c r="EO135" s="615"/>
      <c r="EP135" s="615"/>
      <c r="EQ135" s="615"/>
      <c r="ER135" s="615"/>
      <c r="ES135" s="615"/>
      <c r="ET135" s="615"/>
      <c r="EU135" s="615"/>
      <c r="EV135" s="615"/>
      <c r="EW135" s="615"/>
      <c r="EX135" s="615"/>
      <c r="EY135" s="615"/>
      <c r="EZ135" s="615"/>
      <c r="FA135" s="615"/>
      <c r="FB135" s="615"/>
      <c r="FC135" s="615"/>
      <c r="FD135" s="615"/>
      <c r="FE135" s="615"/>
      <c r="FF135" s="615"/>
      <c r="FG135" s="615"/>
      <c r="FH135" s="615"/>
      <c r="FI135" s="615"/>
      <c r="FJ135" s="615"/>
      <c r="FK135" s="615"/>
      <c r="FL135" s="615"/>
      <c r="FM135" s="615"/>
      <c r="FN135" s="615"/>
      <c r="FO135" s="615"/>
      <c r="FP135" s="615"/>
      <c r="FQ135" s="615"/>
      <c r="FR135" s="615"/>
      <c r="FS135" s="615"/>
      <c r="FT135" s="615"/>
      <c r="FU135" s="615"/>
      <c r="FV135" s="615"/>
      <c r="FW135" s="615"/>
      <c r="FX135" s="615"/>
      <c r="FY135" s="615"/>
      <c r="FZ135" s="615"/>
      <c r="GA135" s="615"/>
      <c r="GB135" s="615"/>
      <c r="GC135" s="615"/>
      <c r="GD135" s="615"/>
      <c r="GE135" s="615"/>
      <c r="GF135" s="615"/>
      <c r="GG135" s="615"/>
      <c r="GH135" s="615"/>
      <c r="GI135" s="615"/>
      <c r="GJ135" s="615"/>
      <c r="GK135" s="615"/>
      <c r="GL135" s="615"/>
      <c r="GM135" s="615"/>
      <c r="GN135" s="615"/>
      <c r="GO135" s="615"/>
      <c r="GP135" s="615"/>
      <c r="GQ135" s="615"/>
      <c r="GR135" s="615"/>
      <c r="GS135" s="615"/>
      <c r="GT135" s="615"/>
      <c r="GU135" s="615"/>
      <c r="GV135" s="615"/>
      <c r="GW135" s="615"/>
      <c r="GX135" s="615"/>
      <c r="GY135" s="615"/>
      <c r="GZ135" s="615"/>
      <c r="HA135" s="615"/>
      <c r="HB135" s="615"/>
      <c r="HC135" s="615"/>
      <c r="HD135" s="615"/>
      <c r="HE135" s="615"/>
      <c r="HF135" s="615"/>
      <c r="HG135" s="615"/>
      <c r="HH135" s="615"/>
      <c r="HI135" s="615"/>
      <c r="HJ135" s="615"/>
      <c r="HK135" s="615"/>
      <c r="HL135" s="615"/>
      <c r="HM135" s="615"/>
      <c r="HN135" s="615"/>
      <c r="HO135" s="615"/>
      <c r="HP135" s="615"/>
      <c r="HQ135" s="615"/>
      <c r="HR135" s="615"/>
      <c r="HS135" s="615"/>
      <c r="HT135" s="615"/>
      <c r="HU135" s="615"/>
      <c r="HV135" s="615"/>
      <c r="HW135" s="615"/>
      <c r="HX135" s="615"/>
      <c r="HY135" s="615"/>
      <c r="HZ135" s="615"/>
      <c r="IA135" s="615"/>
      <c r="IB135" s="615"/>
      <c r="IC135" s="615"/>
      <c r="ID135" s="615"/>
      <c r="IE135" s="615"/>
      <c r="IF135" s="615"/>
      <c r="IG135" s="615"/>
    </row>
    <row r="136" spans="1:15" ht="24.75" customHeight="1">
      <c r="A136" s="338" t="s">
        <v>1540</v>
      </c>
      <c r="B136" s="323">
        <v>2090</v>
      </c>
      <c r="C136" s="326">
        <f t="shared" si="11"/>
        <v>2836</v>
      </c>
      <c r="D136" s="324">
        <v>2351</v>
      </c>
      <c r="E136" s="325">
        <f t="shared" si="10"/>
        <v>82.8984485190409</v>
      </c>
      <c r="F136" s="324">
        <v>5227</v>
      </c>
      <c r="G136" s="326"/>
      <c r="H136" s="326"/>
      <c r="I136" s="326"/>
      <c r="J136" s="326"/>
      <c r="K136" s="335"/>
      <c r="L136" s="336"/>
      <c r="O136" s="316">
        <v>485</v>
      </c>
    </row>
    <row r="137" spans="1:15" ht="24.75" customHeight="1">
      <c r="A137" s="327" t="s">
        <v>1541</v>
      </c>
      <c r="B137" s="323">
        <v>3140</v>
      </c>
      <c r="C137" s="326">
        <f t="shared" si="11"/>
        <v>3627</v>
      </c>
      <c r="D137" s="324">
        <v>3390</v>
      </c>
      <c r="E137" s="325">
        <f t="shared" si="10"/>
        <v>93.46567411083541</v>
      </c>
      <c r="F137" s="324">
        <v>188</v>
      </c>
      <c r="G137" s="326"/>
      <c r="H137" s="326"/>
      <c r="I137" s="326"/>
      <c r="J137" s="326"/>
      <c r="K137" s="335"/>
      <c r="L137" s="336"/>
      <c r="O137" s="316">
        <v>237</v>
      </c>
    </row>
    <row r="138" spans="1:241" s="617" customFormat="1" ht="24.75" customHeight="1">
      <c r="A138" s="609" t="s">
        <v>1542</v>
      </c>
      <c r="B138" s="610">
        <f>SUM(B139:B140)</f>
        <v>2005</v>
      </c>
      <c r="C138" s="613">
        <f t="shared" si="11"/>
        <v>3071</v>
      </c>
      <c r="D138" s="611">
        <f>SUM(D139:D140)</f>
        <v>3071</v>
      </c>
      <c r="E138" s="612">
        <f t="shared" si="10"/>
        <v>100</v>
      </c>
      <c r="F138" s="611">
        <f>SUM(F139:F140)</f>
        <v>934</v>
      </c>
      <c r="G138" s="613"/>
      <c r="H138" s="613"/>
      <c r="I138" s="613"/>
      <c r="J138" s="613"/>
      <c r="K138" s="618"/>
      <c r="L138" s="619"/>
      <c r="M138" s="615"/>
      <c r="N138" s="615"/>
      <c r="O138" s="616">
        <f>SUM(O139:O140)</f>
        <v>0</v>
      </c>
      <c r="P138" s="615"/>
      <c r="Q138" s="615"/>
      <c r="R138" s="615"/>
      <c r="S138" s="615"/>
      <c r="T138" s="615"/>
      <c r="U138" s="615"/>
      <c r="V138" s="615"/>
      <c r="W138" s="615"/>
      <c r="X138" s="615"/>
      <c r="Y138" s="615"/>
      <c r="Z138" s="615"/>
      <c r="AA138" s="615"/>
      <c r="AB138" s="615"/>
      <c r="AC138" s="615"/>
      <c r="AD138" s="615"/>
      <c r="AE138" s="615"/>
      <c r="AF138" s="615"/>
      <c r="AG138" s="615"/>
      <c r="AH138" s="615"/>
      <c r="AI138" s="615"/>
      <c r="AJ138" s="615"/>
      <c r="AK138" s="615"/>
      <c r="AL138" s="615"/>
      <c r="AM138" s="615"/>
      <c r="AN138" s="615"/>
      <c r="AO138" s="615"/>
      <c r="AP138" s="615"/>
      <c r="AQ138" s="615"/>
      <c r="AR138" s="615"/>
      <c r="AS138" s="615"/>
      <c r="AT138" s="615"/>
      <c r="AU138" s="615"/>
      <c r="AV138" s="615"/>
      <c r="AW138" s="615"/>
      <c r="AX138" s="615"/>
      <c r="AY138" s="615"/>
      <c r="AZ138" s="615"/>
      <c r="BA138" s="615"/>
      <c r="BB138" s="615"/>
      <c r="BC138" s="615"/>
      <c r="BD138" s="615"/>
      <c r="BE138" s="615"/>
      <c r="BF138" s="615"/>
      <c r="BG138" s="615"/>
      <c r="BH138" s="615"/>
      <c r="BI138" s="615"/>
      <c r="BJ138" s="615"/>
      <c r="BK138" s="615"/>
      <c r="BL138" s="615"/>
      <c r="BM138" s="615"/>
      <c r="BN138" s="615"/>
      <c r="BO138" s="615"/>
      <c r="BP138" s="615"/>
      <c r="BQ138" s="615"/>
      <c r="BR138" s="615"/>
      <c r="BS138" s="615"/>
      <c r="BT138" s="615"/>
      <c r="BU138" s="615"/>
      <c r="BV138" s="615"/>
      <c r="BW138" s="615"/>
      <c r="BX138" s="615"/>
      <c r="BY138" s="615"/>
      <c r="BZ138" s="615"/>
      <c r="CA138" s="615"/>
      <c r="CB138" s="615"/>
      <c r="CC138" s="615"/>
      <c r="CD138" s="615"/>
      <c r="CE138" s="615"/>
      <c r="CF138" s="615"/>
      <c r="CG138" s="615"/>
      <c r="CH138" s="615"/>
      <c r="CI138" s="615"/>
      <c r="CJ138" s="615"/>
      <c r="CK138" s="615"/>
      <c r="CL138" s="615"/>
      <c r="CM138" s="615"/>
      <c r="CN138" s="615"/>
      <c r="CO138" s="615"/>
      <c r="CP138" s="615"/>
      <c r="CQ138" s="615"/>
      <c r="CR138" s="615"/>
      <c r="CS138" s="615"/>
      <c r="CT138" s="615"/>
      <c r="CU138" s="615"/>
      <c r="CV138" s="615"/>
      <c r="CW138" s="615"/>
      <c r="CX138" s="615"/>
      <c r="CY138" s="615"/>
      <c r="CZ138" s="615"/>
      <c r="DA138" s="615"/>
      <c r="DB138" s="615"/>
      <c r="DC138" s="615"/>
      <c r="DD138" s="615"/>
      <c r="DE138" s="615"/>
      <c r="DF138" s="615"/>
      <c r="DG138" s="615"/>
      <c r="DH138" s="615"/>
      <c r="DI138" s="615"/>
      <c r="DJ138" s="615"/>
      <c r="DK138" s="615"/>
      <c r="DL138" s="615"/>
      <c r="DM138" s="615"/>
      <c r="DN138" s="615"/>
      <c r="DO138" s="615"/>
      <c r="DP138" s="615"/>
      <c r="DQ138" s="615"/>
      <c r="DR138" s="615"/>
      <c r="DS138" s="615"/>
      <c r="DT138" s="615"/>
      <c r="DU138" s="615"/>
      <c r="DV138" s="615"/>
      <c r="DW138" s="615"/>
      <c r="DX138" s="615"/>
      <c r="DY138" s="615"/>
      <c r="DZ138" s="615"/>
      <c r="EA138" s="615"/>
      <c r="EB138" s="615"/>
      <c r="EC138" s="615"/>
      <c r="ED138" s="615"/>
      <c r="EE138" s="615"/>
      <c r="EF138" s="615"/>
      <c r="EG138" s="615"/>
      <c r="EH138" s="615"/>
      <c r="EI138" s="615"/>
      <c r="EJ138" s="615"/>
      <c r="EK138" s="615"/>
      <c r="EL138" s="615"/>
      <c r="EM138" s="615"/>
      <c r="EN138" s="615"/>
      <c r="EO138" s="615"/>
      <c r="EP138" s="615"/>
      <c r="EQ138" s="615"/>
      <c r="ER138" s="615"/>
      <c r="ES138" s="615"/>
      <c r="ET138" s="615"/>
      <c r="EU138" s="615"/>
      <c r="EV138" s="615"/>
      <c r="EW138" s="615"/>
      <c r="EX138" s="615"/>
      <c r="EY138" s="615"/>
      <c r="EZ138" s="615"/>
      <c r="FA138" s="615"/>
      <c r="FB138" s="615"/>
      <c r="FC138" s="615"/>
      <c r="FD138" s="615"/>
      <c r="FE138" s="615"/>
      <c r="FF138" s="615"/>
      <c r="FG138" s="615"/>
      <c r="FH138" s="615"/>
      <c r="FI138" s="615"/>
      <c r="FJ138" s="615"/>
      <c r="FK138" s="615"/>
      <c r="FL138" s="615"/>
      <c r="FM138" s="615"/>
      <c r="FN138" s="615"/>
      <c r="FO138" s="615"/>
      <c r="FP138" s="615"/>
      <c r="FQ138" s="615"/>
      <c r="FR138" s="615"/>
      <c r="FS138" s="615"/>
      <c r="FT138" s="615"/>
      <c r="FU138" s="615"/>
      <c r="FV138" s="615"/>
      <c r="FW138" s="615"/>
      <c r="FX138" s="615"/>
      <c r="FY138" s="615"/>
      <c r="FZ138" s="615"/>
      <c r="GA138" s="615"/>
      <c r="GB138" s="615"/>
      <c r="GC138" s="615"/>
      <c r="GD138" s="615"/>
      <c r="GE138" s="615"/>
      <c r="GF138" s="615"/>
      <c r="GG138" s="615"/>
      <c r="GH138" s="615"/>
      <c r="GI138" s="615"/>
      <c r="GJ138" s="615"/>
      <c r="GK138" s="615"/>
      <c r="GL138" s="615"/>
      <c r="GM138" s="615"/>
      <c r="GN138" s="615"/>
      <c r="GO138" s="615"/>
      <c r="GP138" s="615"/>
      <c r="GQ138" s="615"/>
      <c r="GR138" s="615"/>
      <c r="GS138" s="615"/>
      <c r="GT138" s="615"/>
      <c r="GU138" s="615"/>
      <c r="GV138" s="615"/>
      <c r="GW138" s="615"/>
      <c r="GX138" s="615"/>
      <c r="GY138" s="615"/>
      <c r="GZ138" s="615"/>
      <c r="HA138" s="615"/>
      <c r="HB138" s="615"/>
      <c r="HC138" s="615"/>
      <c r="HD138" s="615"/>
      <c r="HE138" s="615"/>
      <c r="HF138" s="615"/>
      <c r="HG138" s="615"/>
      <c r="HH138" s="615"/>
      <c r="HI138" s="615"/>
      <c r="HJ138" s="615"/>
      <c r="HK138" s="615"/>
      <c r="HL138" s="615"/>
      <c r="HM138" s="615"/>
      <c r="HN138" s="615"/>
      <c r="HO138" s="615"/>
      <c r="HP138" s="615"/>
      <c r="HQ138" s="615"/>
      <c r="HR138" s="615"/>
      <c r="HS138" s="615"/>
      <c r="HT138" s="615"/>
      <c r="HU138" s="615"/>
      <c r="HV138" s="615"/>
      <c r="HW138" s="615"/>
      <c r="HX138" s="615"/>
      <c r="HY138" s="615"/>
      <c r="HZ138" s="615"/>
      <c r="IA138" s="615"/>
      <c r="IB138" s="615"/>
      <c r="IC138" s="615"/>
      <c r="ID138" s="615"/>
      <c r="IE138" s="615"/>
      <c r="IF138" s="615"/>
      <c r="IG138" s="615"/>
    </row>
    <row r="139" spans="1:12" ht="24.75" customHeight="1">
      <c r="A139" s="327" t="s">
        <v>1543</v>
      </c>
      <c r="B139" s="323">
        <v>1993</v>
      </c>
      <c r="C139" s="326">
        <f t="shared" si="11"/>
        <v>1776</v>
      </c>
      <c r="D139" s="324">
        <v>1776</v>
      </c>
      <c r="E139" s="325">
        <f t="shared" si="10"/>
        <v>100</v>
      </c>
      <c r="F139" s="324"/>
      <c r="G139" s="326"/>
      <c r="H139" s="326"/>
      <c r="I139" s="326"/>
      <c r="J139" s="326"/>
      <c r="K139" s="335"/>
      <c r="L139" s="336"/>
    </row>
    <row r="140" spans="1:12" ht="24.75" customHeight="1">
      <c r="A140" s="327" t="s">
        <v>1544</v>
      </c>
      <c r="B140" s="323">
        <v>12</v>
      </c>
      <c r="C140" s="326">
        <f t="shared" si="11"/>
        <v>1295</v>
      </c>
      <c r="D140" s="324">
        <v>1295</v>
      </c>
      <c r="E140" s="325">
        <f t="shared" si="10"/>
        <v>100</v>
      </c>
      <c r="F140" s="324">
        <v>934</v>
      </c>
      <c r="G140" s="326"/>
      <c r="H140" s="326"/>
      <c r="I140" s="323"/>
      <c r="J140" s="323"/>
      <c r="K140" s="325"/>
      <c r="L140" s="336"/>
    </row>
    <row r="141" spans="1:241" s="617" customFormat="1" ht="24.75" customHeight="1">
      <c r="A141" s="609" t="s">
        <v>1545</v>
      </c>
      <c r="B141" s="610"/>
      <c r="C141" s="613">
        <f t="shared" si="11"/>
        <v>4621</v>
      </c>
      <c r="D141" s="611">
        <f>SUM(D142:D142)</f>
        <v>4621</v>
      </c>
      <c r="E141" s="612">
        <f t="shared" si="10"/>
        <v>100</v>
      </c>
      <c r="F141" s="611"/>
      <c r="G141" s="613"/>
      <c r="H141" s="613"/>
      <c r="I141" s="613"/>
      <c r="J141" s="613"/>
      <c r="K141" s="618"/>
      <c r="L141" s="619"/>
      <c r="M141" s="615"/>
      <c r="N141" s="615"/>
      <c r="O141" s="616">
        <f>SUM(O142:O142)</f>
        <v>0</v>
      </c>
      <c r="P141" s="615"/>
      <c r="Q141" s="615"/>
      <c r="R141" s="615"/>
      <c r="S141" s="615"/>
      <c r="T141" s="615"/>
      <c r="U141" s="615"/>
      <c r="V141" s="615"/>
      <c r="W141" s="615"/>
      <c r="X141" s="615"/>
      <c r="Y141" s="615"/>
      <c r="Z141" s="615"/>
      <c r="AA141" s="615"/>
      <c r="AB141" s="615"/>
      <c r="AC141" s="615"/>
      <c r="AD141" s="615"/>
      <c r="AE141" s="615"/>
      <c r="AF141" s="615"/>
      <c r="AG141" s="615"/>
      <c r="AH141" s="615"/>
      <c r="AI141" s="615"/>
      <c r="AJ141" s="615"/>
      <c r="AK141" s="615"/>
      <c r="AL141" s="615"/>
      <c r="AM141" s="615"/>
      <c r="AN141" s="615"/>
      <c r="AO141" s="615"/>
      <c r="AP141" s="615"/>
      <c r="AQ141" s="615"/>
      <c r="AR141" s="615"/>
      <c r="AS141" s="615"/>
      <c r="AT141" s="615"/>
      <c r="AU141" s="615"/>
      <c r="AV141" s="615"/>
      <c r="AW141" s="615"/>
      <c r="AX141" s="615"/>
      <c r="AY141" s="615"/>
      <c r="AZ141" s="615"/>
      <c r="BA141" s="615"/>
      <c r="BB141" s="615"/>
      <c r="BC141" s="615"/>
      <c r="BD141" s="615"/>
      <c r="BE141" s="615"/>
      <c r="BF141" s="615"/>
      <c r="BG141" s="615"/>
      <c r="BH141" s="615"/>
      <c r="BI141" s="615"/>
      <c r="BJ141" s="615"/>
      <c r="BK141" s="615"/>
      <c r="BL141" s="615"/>
      <c r="BM141" s="615"/>
      <c r="BN141" s="615"/>
      <c r="BO141" s="615"/>
      <c r="BP141" s="615"/>
      <c r="BQ141" s="615"/>
      <c r="BR141" s="615"/>
      <c r="BS141" s="615"/>
      <c r="BT141" s="615"/>
      <c r="BU141" s="615"/>
      <c r="BV141" s="615"/>
      <c r="BW141" s="615"/>
      <c r="BX141" s="615"/>
      <c r="BY141" s="615"/>
      <c r="BZ141" s="615"/>
      <c r="CA141" s="615"/>
      <c r="CB141" s="615"/>
      <c r="CC141" s="615"/>
      <c r="CD141" s="615"/>
      <c r="CE141" s="615"/>
      <c r="CF141" s="615"/>
      <c r="CG141" s="615"/>
      <c r="CH141" s="615"/>
      <c r="CI141" s="615"/>
      <c r="CJ141" s="615"/>
      <c r="CK141" s="615"/>
      <c r="CL141" s="615"/>
      <c r="CM141" s="615"/>
      <c r="CN141" s="615"/>
      <c r="CO141" s="615"/>
      <c r="CP141" s="615"/>
      <c r="CQ141" s="615"/>
      <c r="CR141" s="615"/>
      <c r="CS141" s="615"/>
      <c r="CT141" s="615"/>
      <c r="CU141" s="615"/>
      <c r="CV141" s="615"/>
      <c r="CW141" s="615"/>
      <c r="CX141" s="615"/>
      <c r="CY141" s="615"/>
      <c r="CZ141" s="615"/>
      <c r="DA141" s="615"/>
      <c r="DB141" s="615"/>
      <c r="DC141" s="615"/>
      <c r="DD141" s="615"/>
      <c r="DE141" s="615"/>
      <c r="DF141" s="615"/>
      <c r="DG141" s="615"/>
      <c r="DH141" s="615"/>
      <c r="DI141" s="615"/>
      <c r="DJ141" s="615"/>
      <c r="DK141" s="615"/>
      <c r="DL141" s="615"/>
      <c r="DM141" s="615"/>
      <c r="DN141" s="615"/>
      <c r="DO141" s="615"/>
      <c r="DP141" s="615"/>
      <c r="DQ141" s="615"/>
      <c r="DR141" s="615"/>
      <c r="DS141" s="615"/>
      <c r="DT141" s="615"/>
      <c r="DU141" s="615"/>
      <c r="DV141" s="615"/>
      <c r="DW141" s="615"/>
      <c r="DX141" s="615"/>
      <c r="DY141" s="615"/>
      <c r="DZ141" s="615"/>
      <c r="EA141" s="615"/>
      <c r="EB141" s="615"/>
      <c r="EC141" s="615"/>
      <c r="ED141" s="615"/>
      <c r="EE141" s="615"/>
      <c r="EF141" s="615"/>
      <c r="EG141" s="615"/>
      <c r="EH141" s="615"/>
      <c r="EI141" s="615"/>
      <c r="EJ141" s="615"/>
      <c r="EK141" s="615"/>
      <c r="EL141" s="615"/>
      <c r="EM141" s="615"/>
      <c r="EN141" s="615"/>
      <c r="EO141" s="615"/>
      <c r="EP141" s="615"/>
      <c r="EQ141" s="615"/>
      <c r="ER141" s="615"/>
      <c r="ES141" s="615"/>
      <c r="ET141" s="615"/>
      <c r="EU141" s="615"/>
      <c r="EV141" s="615"/>
      <c r="EW141" s="615"/>
      <c r="EX141" s="615"/>
      <c r="EY141" s="615"/>
      <c r="EZ141" s="615"/>
      <c r="FA141" s="615"/>
      <c r="FB141" s="615"/>
      <c r="FC141" s="615"/>
      <c r="FD141" s="615"/>
      <c r="FE141" s="615"/>
      <c r="FF141" s="615"/>
      <c r="FG141" s="615"/>
      <c r="FH141" s="615"/>
      <c r="FI141" s="615"/>
      <c r="FJ141" s="615"/>
      <c r="FK141" s="615"/>
      <c r="FL141" s="615"/>
      <c r="FM141" s="615"/>
      <c r="FN141" s="615"/>
      <c r="FO141" s="615"/>
      <c r="FP141" s="615"/>
      <c r="FQ141" s="615"/>
      <c r="FR141" s="615"/>
      <c r="FS141" s="615"/>
      <c r="FT141" s="615"/>
      <c r="FU141" s="615"/>
      <c r="FV141" s="615"/>
      <c r="FW141" s="615"/>
      <c r="FX141" s="615"/>
      <c r="FY141" s="615"/>
      <c r="FZ141" s="615"/>
      <c r="GA141" s="615"/>
      <c r="GB141" s="615"/>
      <c r="GC141" s="615"/>
      <c r="GD141" s="615"/>
      <c r="GE141" s="615"/>
      <c r="GF141" s="615"/>
      <c r="GG141" s="615"/>
      <c r="GH141" s="615"/>
      <c r="GI141" s="615"/>
      <c r="GJ141" s="615"/>
      <c r="GK141" s="615"/>
      <c r="GL141" s="615"/>
      <c r="GM141" s="615"/>
      <c r="GN141" s="615"/>
      <c r="GO141" s="615"/>
      <c r="GP141" s="615"/>
      <c r="GQ141" s="615"/>
      <c r="GR141" s="615"/>
      <c r="GS141" s="615"/>
      <c r="GT141" s="615"/>
      <c r="GU141" s="615"/>
      <c r="GV141" s="615"/>
      <c r="GW141" s="615"/>
      <c r="GX141" s="615"/>
      <c r="GY141" s="615"/>
      <c r="GZ141" s="615"/>
      <c r="HA141" s="615"/>
      <c r="HB141" s="615"/>
      <c r="HC141" s="615"/>
      <c r="HD141" s="615"/>
      <c r="HE141" s="615"/>
      <c r="HF141" s="615"/>
      <c r="HG141" s="615"/>
      <c r="HH141" s="615"/>
      <c r="HI141" s="615"/>
      <c r="HJ141" s="615"/>
      <c r="HK141" s="615"/>
      <c r="HL141" s="615"/>
      <c r="HM141" s="615"/>
      <c r="HN141" s="615"/>
      <c r="HO141" s="615"/>
      <c r="HP141" s="615"/>
      <c r="HQ141" s="615"/>
      <c r="HR141" s="615"/>
      <c r="HS141" s="615"/>
      <c r="HT141" s="615"/>
      <c r="HU141" s="615"/>
      <c r="HV141" s="615"/>
      <c r="HW141" s="615"/>
      <c r="HX141" s="615"/>
      <c r="HY141" s="615"/>
      <c r="HZ141" s="615"/>
      <c r="IA141" s="615"/>
      <c r="IB141" s="615"/>
      <c r="IC141" s="615"/>
      <c r="ID141" s="615"/>
      <c r="IE141" s="615"/>
      <c r="IF141" s="615"/>
      <c r="IG141" s="615"/>
    </row>
    <row r="142" spans="1:12" ht="24.75" customHeight="1">
      <c r="A142" s="327" t="s">
        <v>1546</v>
      </c>
      <c r="B142" s="323"/>
      <c r="C142" s="326">
        <f t="shared" si="11"/>
        <v>4621</v>
      </c>
      <c r="D142" s="324">
        <v>4621</v>
      </c>
      <c r="E142" s="325">
        <f t="shared" si="10"/>
        <v>100</v>
      </c>
      <c r="F142" s="324"/>
      <c r="G142" s="326"/>
      <c r="H142" s="326"/>
      <c r="I142" s="326"/>
      <c r="J142" s="326"/>
      <c r="K142" s="335"/>
      <c r="L142" s="336"/>
    </row>
    <row r="143" spans="1:241" s="617" customFormat="1" ht="24.75" customHeight="1">
      <c r="A143" s="609" t="s">
        <v>1547</v>
      </c>
      <c r="B143" s="610">
        <f>SUM(B144:B145)</f>
        <v>11616</v>
      </c>
      <c r="C143" s="613">
        <f t="shared" si="11"/>
        <v>12269</v>
      </c>
      <c r="D143" s="611">
        <f>SUM(D144:D146)</f>
        <v>9347</v>
      </c>
      <c r="E143" s="612">
        <f t="shared" si="10"/>
        <v>76.1838780666721</v>
      </c>
      <c r="F143" s="611">
        <f>SUM(F144:F146)</f>
        <v>2626</v>
      </c>
      <c r="G143" s="613"/>
      <c r="H143" s="613"/>
      <c r="I143" s="613"/>
      <c r="J143" s="613"/>
      <c r="K143" s="618"/>
      <c r="L143" s="619"/>
      <c r="M143" s="615"/>
      <c r="N143" s="615"/>
      <c r="O143" s="616">
        <f>SUM(O144:O146)</f>
        <v>2922</v>
      </c>
      <c r="P143" s="615"/>
      <c r="Q143" s="615"/>
      <c r="R143" s="615"/>
      <c r="S143" s="615"/>
      <c r="T143" s="615"/>
      <c r="U143" s="615"/>
      <c r="V143" s="615"/>
      <c r="W143" s="615"/>
      <c r="X143" s="615"/>
      <c r="Y143" s="615"/>
      <c r="Z143" s="615"/>
      <c r="AA143" s="615"/>
      <c r="AB143" s="615"/>
      <c r="AC143" s="615"/>
      <c r="AD143" s="615"/>
      <c r="AE143" s="615"/>
      <c r="AF143" s="615"/>
      <c r="AG143" s="615"/>
      <c r="AH143" s="615"/>
      <c r="AI143" s="615"/>
      <c r="AJ143" s="615"/>
      <c r="AK143" s="615"/>
      <c r="AL143" s="615"/>
      <c r="AM143" s="615"/>
      <c r="AN143" s="615"/>
      <c r="AO143" s="615"/>
      <c r="AP143" s="615"/>
      <c r="AQ143" s="615"/>
      <c r="AR143" s="615"/>
      <c r="AS143" s="615"/>
      <c r="AT143" s="615"/>
      <c r="AU143" s="615"/>
      <c r="AV143" s="615"/>
      <c r="AW143" s="615"/>
      <c r="AX143" s="615"/>
      <c r="AY143" s="615"/>
      <c r="AZ143" s="615"/>
      <c r="BA143" s="615"/>
      <c r="BB143" s="615"/>
      <c r="BC143" s="615"/>
      <c r="BD143" s="615"/>
      <c r="BE143" s="615"/>
      <c r="BF143" s="615"/>
      <c r="BG143" s="615"/>
      <c r="BH143" s="615"/>
      <c r="BI143" s="615"/>
      <c r="BJ143" s="615"/>
      <c r="BK143" s="615"/>
      <c r="BL143" s="615"/>
      <c r="BM143" s="615"/>
      <c r="BN143" s="615"/>
      <c r="BO143" s="615"/>
      <c r="BP143" s="615"/>
      <c r="BQ143" s="615"/>
      <c r="BR143" s="615"/>
      <c r="BS143" s="615"/>
      <c r="BT143" s="615"/>
      <c r="BU143" s="615"/>
      <c r="BV143" s="615"/>
      <c r="BW143" s="615"/>
      <c r="BX143" s="615"/>
      <c r="BY143" s="615"/>
      <c r="BZ143" s="615"/>
      <c r="CA143" s="615"/>
      <c r="CB143" s="615"/>
      <c r="CC143" s="615"/>
      <c r="CD143" s="615"/>
      <c r="CE143" s="615"/>
      <c r="CF143" s="615"/>
      <c r="CG143" s="615"/>
      <c r="CH143" s="615"/>
      <c r="CI143" s="615"/>
      <c r="CJ143" s="615"/>
      <c r="CK143" s="615"/>
      <c r="CL143" s="615"/>
      <c r="CM143" s="615"/>
      <c r="CN143" s="615"/>
      <c r="CO143" s="615"/>
      <c r="CP143" s="615"/>
      <c r="CQ143" s="615"/>
      <c r="CR143" s="615"/>
      <c r="CS143" s="615"/>
      <c r="CT143" s="615"/>
      <c r="CU143" s="615"/>
      <c r="CV143" s="615"/>
      <c r="CW143" s="615"/>
      <c r="CX143" s="615"/>
      <c r="CY143" s="615"/>
      <c r="CZ143" s="615"/>
      <c r="DA143" s="615"/>
      <c r="DB143" s="615"/>
      <c r="DC143" s="615"/>
      <c r="DD143" s="615"/>
      <c r="DE143" s="615"/>
      <c r="DF143" s="615"/>
      <c r="DG143" s="615"/>
      <c r="DH143" s="615"/>
      <c r="DI143" s="615"/>
      <c r="DJ143" s="615"/>
      <c r="DK143" s="615"/>
      <c r="DL143" s="615"/>
      <c r="DM143" s="615"/>
      <c r="DN143" s="615"/>
      <c r="DO143" s="615"/>
      <c r="DP143" s="615"/>
      <c r="DQ143" s="615"/>
      <c r="DR143" s="615"/>
      <c r="DS143" s="615"/>
      <c r="DT143" s="615"/>
      <c r="DU143" s="615"/>
      <c r="DV143" s="615"/>
      <c r="DW143" s="615"/>
      <c r="DX143" s="615"/>
      <c r="DY143" s="615"/>
      <c r="DZ143" s="615"/>
      <c r="EA143" s="615"/>
      <c r="EB143" s="615"/>
      <c r="EC143" s="615"/>
      <c r="ED143" s="615"/>
      <c r="EE143" s="615"/>
      <c r="EF143" s="615"/>
      <c r="EG143" s="615"/>
      <c r="EH143" s="615"/>
      <c r="EI143" s="615"/>
      <c r="EJ143" s="615"/>
      <c r="EK143" s="615"/>
      <c r="EL143" s="615"/>
      <c r="EM143" s="615"/>
      <c r="EN143" s="615"/>
      <c r="EO143" s="615"/>
      <c r="EP143" s="615"/>
      <c r="EQ143" s="615"/>
      <c r="ER143" s="615"/>
      <c r="ES143" s="615"/>
      <c r="ET143" s="615"/>
      <c r="EU143" s="615"/>
      <c r="EV143" s="615"/>
      <c r="EW143" s="615"/>
      <c r="EX143" s="615"/>
      <c r="EY143" s="615"/>
      <c r="EZ143" s="615"/>
      <c r="FA143" s="615"/>
      <c r="FB143" s="615"/>
      <c r="FC143" s="615"/>
      <c r="FD143" s="615"/>
      <c r="FE143" s="615"/>
      <c r="FF143" s="615"/>
      <c r="FG143" s="615"/>
      <c r="FH143" s="615"/>
      <c r="FI143" s="615"/>
      <c r="FJ143" s="615"/>
      <c r="FK143" s="615"/>
      <c r="FL143" s="615"/>
      <c r="FM143" s="615"/>
      <c r="FN143" s="615"/>
      <c r="FO143" s="615"/>
      <c r="FP143" s="615"/>
      <c r="FQ143" s="615"/>
      <c r="FR143" s="615"/>
      <c r="FS143" s="615"/>
      <c r="FT143" s="615"/>
      <c r="FU143" s="615"/>
      <c r="FV143" s="615"/>
      <c r="FW143" s="615"/>
      <c r="FX143" s="615"/>
      <c r="FY143" s="615"/>
      <c r="FZ143" s="615"/>
      <c r="GA143" s="615"/>
      <c r="GB143" s="615"/>
      <c r="GC143" s="615"/>
      <c r="GD143" s="615"/>
      <c r="GE143" s="615"/>
      <c r="GF143" s="615"/>
      <c r="GG143" s="615"/>
      <c r="GH143" s="615"/>
      <c r="GI143" s="615"/>
      <c r="GJ143" s="615"/>
      <c r="GK143" s="615"/>
      <c r="GL143" s="615"/>
      <c r="GM143" s="615"/>
      <c r="GN143" s="615"/>
      <c r="GO143" s="615"/>
      <c r="GP143" s="615"/>
      <c r="GQ143" s="615"/>
      <c r="GR143" s="615"/>
      <c r="GS143" s="615"/>
      <c r="GT143" s="615"/>
      <c r="GU143" s="615"/>
      <c r="GV143" s="615"/>
      <c r="GW143" s="615"/>
      <c r="GX143" s="615"/>
      <c r="GY143" s="615"/>
      <c r="GZ143" s="615"/>
      <c r="HA143" s="615"/>
      <c r="HB143" s="615"/>
      <c r="HC143" s="615"/>
      <c r="HD143" s="615"/>
      <c r="HE143" s="615"/>
      <c r="HF143" s="615"/>
      <c r="HG143" s="615"/>
      <c r="HH143" s="615"/>
      <c r="HI143" s="615"/>
      <c r="HJ143" s="615"/>
      <c r="HK143" s="615"/>
      <c r="HL143" s="615"/>
      <c r="HM143" s="615"/>
      <c r="HN143" s="615"/>
      <c r="HO143" s="615"/>
      <c r="HP143" s="615"/>
      <c r="HQ143" s="615"/>
      <c r="HR143" s="615"/>
      <c r="HS143" s="615"/>
      <c r="HT143" s="615"/>
      <c r="HU143" s="615"/>
      <c r="HV143" s="615"/>
      <c r="HW143" s="615"/>
      <c r="HX143" s="615"/>
      <c r="HY143" s="615"/>
      <c r="HZ143" s="615"/>
      <c r="IA143" s="615"/>
      <c r="IB143" s="615"/>
      <c r="IC143" s="615"/>
      <c r="ID143" s="615"/>
      <c r="IE143" s="615"/>
      <c r="IF143" s="615"/>
      <c r="IG143" s="615"/>
    </row>
    <row r="144" spans="1:15" ht="24.75" customHeight="1">
      <c r="A144" s="327" t="s">
        <v>1548</v>
      </c>
      <c r="B144" s="323">
        <v>11157</v>
      </c>
      <c r="C144" s="326">
        <f t="shared" si="11"/>
        <v>11532</v>
      </c>
      <c r="D144" s="324">
        <v>8858</v>
      </c>
      <c r="E144" s="325">
        <f t="shared" si="10"/>
        <v>76.81234824835241</v>
      </c>
      <c r="F144" s="324">
        <v>2378</v>
      </c>
      <c r="G144" s="326"/>
      <c r="H144" s="326"/>
      <c r="I144" s="326"/>
      <c r="J144" s="326"/>
      <c r="K144" s="335"/>
      <c r="L144" s="336"/>
      <c r="O144" s="316">
        <v>2674</v>
      </c>
    </row>
    <row r="145" spans="1:12" ht="24.75" customHeight="1">
      <c r="A145" s="327" t="s">
        <v>1549</v>
      </c>
      <c r="B145" s="323">
        <v>459</v>
      </c>
      <c r="C145" s="326">
        <f t="shared" si="11"/>
        <v>489</v>
      </c>
      <c r="D145" s="324">
        <v>489</v>
      </c>
      <c r="E145" s="325">
        <f t="shared" si="10"/>
        <v>100</v>
      </c>
      <c r="F145" s="324"/>
      <c r="G145" s="326"/>
      <c r="H145" s="326"/>
      <c r="I145" s="326"/>
      <c r="J145" s="326"/>
      <c r="K145" s="335"/>
      <c r="L145" s="336"/>
    </row>
    <row r="146" spans="1:15" ht="24.75" customHeight="1">
      <c r="A146" s="327" t="s">
        <v>1550</v>
      </c>
      <c r="B146" s="323"/>
      <c r="C146" s="326">
        <f t="shared" si="11"/>
        <v>248</v>
      </c>
      <c r="D146" s="324"/>
      <c r="E146" s="325">
        <f t="shared" si="10"/>
        <v>0</v>
      </c>
      <c r="F146" s="324">
        <v>248</v>
      </c>
      <c r="G146" s="326"/>
      <c r="H146" s="326"/>
      <c r="I146" s="326"/>
      <c r="J146" s="326"/>
      <c r="K146" s="335"/>
      <c r="L146" s="336"/>
      <c r="O146" s="316">
        <v>248</v>
      </c>
    </row>
    <row r="147" spans="1:241" s="617" customFormat="1" ht="24.75" customHeight="1">
      <c r="A147" s="609" t="s">
        <v>1551</v>
      </c>
      <c r="B147" s="610">
        <f>SUM(B148:B150)</f>
        <v>59298</v>
      </c>
      <c r="C147" s="610">
        <f>SUM(C148:C150)</f>
        <v>64810</v>
      </c>
      <c r="D147" s="611">
        <f>SUM(D148:D150)</f>
        <v>62005</v>
      </c>
      <c r="E147" s="612">
        <f t="shared" si="10"/>
        <v>95.67196420305508</v>
      </c>
      <c r="F147" s="611">
        <f>SUM(F148:F150)</f>
        <v>10303</v>
      </c>
      <c r="G147" s="613"/>
      <c r="H147" s="613"/>
      <c r="I147" s="613"/>
      <c r="J147" s="613"/>
      <c r="K147" s="618"/>
      <c r="L147" s="619"/>
      <c r="M147" s="615"/>
      <c r="N147" s="615"/>
      <c r="O147" s="616">
        <f>SUM(O148:O150)</f>
        <v>2805</v>
      </c>
      <c r="P147" s="615"/>
      <c r="Q147" s="615"/>
      <c r="R147" s="615"/>
      <c r="S147" s="615"/>
      <c r="T147" s="615"/>
      <c r="U147" s="615"/>
      <c r="V147" s="615"/>
      <c r="W147" s="615"/>
      <c r="X147" s="615"/>
      <c r="Y147" s="615"/>
      <c r="Z147" s="615"/>
      <c r="AA147" s="615"/>
      <c r="AB147" s="615"/>
      <c r="AC147" s="615"/>
      <c r="AD147" s="615"/>
      <c r="AE147" s="615"/>
      <c r="AF147" s="615"/>
      <c r="AG147" s="615"/>
      <c r="AH147" s="615"/>
      <c r="AI147" s="615"/>
      <c r="AJ147" s="615"/>
      <c r="AK147" s="615"/>
      <c r="AL147" s="615"/>
      <c r="AM147" s="615"/>
      <c r="AN147" s="615"/>
      <c r="AO147" s="615"/>
      <c r="AP147" s="615"/>
      <c r="AQ147" s="615"/>
      <c r="AR147" s="615"/>
      <c r="AS147" s="615"/>
      <c r="AT147" s="615"/>
      <c r="AU147" s="615"/>
      <c r="AV147" s="615"/>
      <c r="AW147" s="615"/>
      <c r="AX147" s="615"/>
      <c r="AY147" s="615"/>
      <c r="AZ147" s="615"/>
      <c r="BA147" s="615"/>
      <c r="BB147" s="615"/>
      <c r="BC147" s="615"/>
      <c r="BD147" s="615"/>
      <c r="BE147" s="615"/>
      <c r="BF147" s="615"/>
      <c r="BG147" s="615"/>
      <c r="BH147" s="615"/>
      <c r="BI147" s="615"/>
      <c r="BJ147" s="615"/>
      <c r="BK147" s="615"/>
      <c r="BL147" s="615"/>
      <c r="BM147" s="615"/>
      <c r="BN147" s="615"/>
      <c r="BO147" s="615"/>
      <c r="BP147" s="615"/>
      <c r="BQ147" s="615"/>
      <c r="BR147" s="615"/>
      <c r="BS147" s="615"/>
      <c r="BT147" s="615"/>
      <c r="BU147" s="615"/>
      <c r="BV147" s="615"/>
      <c r="BW147" s="615"/>
      <c r="BX147" s="615"/>
      <c r="BY147" s="615"/>
      <c r="BZ147" s="615"/>
      <c r="CA147" s="615"/>
      <c r="CB147" s="615"/>
      <c r="CC147" s="615"/>
      <c r="CD147" s="615"/>
      <c r="CE147" s="615"/>
      <c r="CF147" s="615"/>
      <c r="CG147" s="615"/>
      <c r="CH147" s="615"/>
      <c r="CI147" s="615"/>
      <c r="CJ147" s="615"/>
      <c r="CK147" s="615"/>
      <c r="CL147" s="615"/>
      <c r="CM147" s="615"/>
      <c r="CN147" s="615"/>
      <c r="CO147" s="615"/>
      <c r="CP147" s="615"/>
      <c r="CQ147" s="615"/>
      <c r="CR147" s="615"/>
      <c r="CS147" s="615"/>
      <c r="CT147" s="615"/>
      <c r="CU147" s="615"/>
      <c r="CV147" s="615"/>
      <c r="CW147" s="615"/>
      <c r="CX147" s="615"/>
      <c r="CY147" s="615"/>
      <c r="CZ147" s="615"/>
      <c r="DA147" s="615"/>
      <c r="DB147" s="615"/>
      <c r="DC147" s="615"/>
      <c r="DD147" s="615"/>
      <c r="DE147" s="615"/>
      <c r="DF147" s="615"/>
      <c r="DG147" s="615"/>
      <c r="DH147" s="615"/>
      <c r="DI147" s="615"/>
      <c r="DJ147" s="615"/>
      <c r="DK147" s="615"/>
      <c r="DL147" s="615"/>
      <c r="DM147" s="615"/>
      <c r="DN147" s="615"/>
      <c r="DO147" s="615"/>
      <c r="DP147" s="615"/>
      <c r="DQ147" s="615"/>
      <c r="DR147" s="615"/>
      <c r="DS147" s="615"/>
      <c r="DT147" s="615"/>
      <c r="DU147" s="615"/>
      <c r="DV147" s="615"/>
      <c r="DW147" s="615"/>
      <c r="DX147" s="615"/>
      <c r="DY147" s="615"/>
      <c r="DZ147" s="615"/>
      <c r="EA147" s="615"/>
      <c r="EB147" s="615"/>
      <c r="EC147" s="615"/>
      <c r="ED147" s="615"/>
      <c r="EE147" s="615"/>
      <c r="EF147" s="615"/>
      <c r="EG147" s="615"/>
      <c r="EH147" s="615"/>
      <c r="EI147" s="615"/>
      <c r="EJ147" s="615"/>
      <c r="EK147" s="615"/>
      <c r="EL147" s="615"/>
      <c r="EM147" s="615"/>
      <c r="EN147" s="615"/>
      <c r="EO147" s="615"/>
      <c r="EP147" s="615"/>
      <c r="EQ147" s="615"/>
      <c r="ER147" s="615"/>
      <c r="ES147" s="615"/>
      <c r="ET147" s="615"/>
      <c r="EU147" s="615"/>
      <c r="EV147" s="615"/>
      <c r="EW147" s="615"/>
      <c r="EX147" s="615"/>
      <c r="EY147" s="615"/>
      <c r="EZ147" s="615"/>
      <c r="FA147" s="615"/>
      <c r="FB147" s="615"/>
      <c r="FC147" s="615"/>
      <c r="FD147" s="615"/>
      <c r="FE147" s="615"/>
      <c r="FF147" s="615"/>
      <c r="FG147" s="615"/>
      <c r="FH147" s="615"/>
      <c r="FI147" s="615"/>
      <c r="FJ147" s="615"/>
      <c r="FK147" s="615"/>
      <c r="FL147" s="615"/>
      <c r="FM147" s="615"/>
      <c r="FN147" s="615"/>
      <c r="FO147" s="615"/>
      <c r="FP147" s="615"/>
      <c r="FQ147" s="615"/>
      <c r="FR147" s="615"/>
      <c r="FS147" s="615"/>
      <c r="FT147" s="615"/>
      <c r="FU147" s="615"/>
      <c r="FV147" s="615"/>
      <c r="FW147" s="615"/>
      <c r="FX147" s="615"/>
      <c r="FY147" s="615"/>
      <c r="FZ147" s="615"/>
      <c r="GA147" s="615"/>
      <c r="GB147" s="615"/>
      <c r="GC147" s="615"/>
      <c r="GD147" s="615"/>
      <c r="GE147" s="615"/>
      <c r="GF147" s="615"/>
      <c r="GG147" s="615"/>
      <c r="GH147" s="615"/>
      <c r="GI147" s="615"/>
      <c r="GJ147" s="615"/>
      <c r="GK147" s="615"/>
      <c r="GL147" s="615"/>
      <c r="GM147" s="615"/>
      <c r="GN147" s="615"/>
      <c r="GO147" s="615"/>
      <c r="GP147" s="615"/>
      <c r="GQ147" s="615"/>
      <c r="GR147" s="615"/>
      <c r="GS147" s="615"/>
      <c r="GT147" s="615"/>
      <c r="GU147" s="615"/>
      <c r="GV147" s="615"/>
      <c r="GW147" s="615"/>
      <c r="GX147" s="615"/>
      <c r="GY147" s="615"/>
      <c r="GZ147" s="615"/>
      <c r="HA147" s="615"/>
      <c r="HB147" s="615"/>
      <c r="HC147" s="615"/>
      <c r="HD147" s="615"/>
      <c r="HE147" s="615"/>
      <c r="HF147" s="615"/>
      <c r="HG147" s="615"/>
      <c r="HH147" s="615"/>
      <c r="HI147" s="615"/>
      <c r="HJ147" s="615"/>
      <c r="HK147" s="615"/>
      <c r="HL147" s="615"/>
      <c r="HM147" s="615"/>
      <c r="HN147" s="615"/>
      <c r="HO147" s="615"/>
      <c r="HP147" s="615"/>
      <c r="HQ147" s="615"/>
      <c r="HR147" s="615"/>
      <c r="HS147" s="615"/>
      <c r="HT147" s="615"/>
      <c r="HU147" s="615"/>
      <c r="HV147" s="615"/>
      <c r="HW147" s="615"/>
      <c r="HX147" s="615"/>
      <c r="HY147" s="615"/>
      <c r="HZ147" s="615"/>
      <c r="IA147" s="615"/>
      <c r="IB147" s="615"/>
      <c r="IC147" s="615"/>
      <c r="ID147" s="615"/>
      <c r="IE147" s="615"/>
      <c r="IF147" s="615"/>
      <c r="IG147" s="615"/>
    </row>
    <row r="148" spans="1:15" ht="24.75" customHeight="1">
      <c r="A148" s="327" t="s">
        <v>1552</v>
      </c>
      <c r="B148" s="323">
        <v>6734</v>
      </c>
      <c r="C148" s="326">
        <f>D148+O148</f>
        <v>11315</v>
      </c>
      <c r="D148" s="324">
        <v>8510</v>
      </c>
      <c r="E148" s="325">
        <f t="shared" si="10"/>
        <v>75.20989836500222</v>
      </c>
      <c r="F148" s="324">
        <v>10303</v>
      </c>
      <c r="G148" s="326"/>
      <c r="H148" s="326"/>
      <c r="I148" s="326"/>
      <c r="J148" s="326"/>
      <c r="K148" s="335"/>
      <c r="L148" s="336"/>
      <c r="O148" s="316">
        <v>2805</v>
      </c>
    </row>
    <row r="149" spans="1:12" ht="24.75" customHeight="1">
      <c r="A149" s="327" t="s">
        <v>1553</v>
      </c>
      <c r="B149" s="323">
        <v>50016</v>
      </c>
      <c r="C149" s="326">
        <f>D149+O149</f>
        <v>51108</v>
      </c>
      <c r="D149" s="324">
        <v>51108</v>
      </c>
      <c r="E149" s="325">
        <f t="shared" si="10"/>
        <v>100</v>
      </c>
      <c r="F149" s="324"/>
      <c r="G149" s="326"/>
      <c r="H149" s="326"/>
      <c r="I149" s="326"/>
      <c r="J149" s="326"/>
      <c r="K149" s="335"/>
      <c r="L149" s="336"/>
    </row>
    <row r="150" spans="1:12" ht="24.75" customHeight="1">
      <c r="A150" s="327" t="s">
        <v>1554</v>
      </c>
      <c r="B150" s="323">
        <v>2548</v>
      </c>
      <c r="C150" s="326">
        <f>D150+O150</f>
        <v>2387</v>
      </c>
      <c r="D150" s="324">
        <v>2387</v>
      </c>
      <c r="E150" s="325">
        <f t="shared" si="10"/>
        <v>100</v>
      </c>
      <c r="F150" s="324"/>
      <c r="G150" s="326"/>
      <c r="H150" s="326"/>
      <c r="I150" s="326"/>
      <c r="J150" s="326"/>
      <c r="K150" s="335"/>
      <c r="L150" s="336"/>
    </row>
    <row r="151" spans="1:241" s="617" customFormat="1" ht="24.75" customHeight="1">
      <c r="A151" s="609" t="s">
        <v>1555</v>
      </c>
      <c r="B151" s="610">
        <f>SUM(B152:B153)</f>
        <v>1417</v>
      </c>
      <c r="C151" s="613">
        <f>D151+O151</f>
        <v>1317</v>
      </c>
      <c r="D151" s="611">
        <f>D152</f>
        <v>1317</v>
      </c>
      <c r="E151" s="612">
        <f t="shared" si="10"/>
        <v>100</v>
      </c>
      <c r="F151" s="611">
        <f>SUM(F153:F153)</f>
        <v>0</v>
      </c>
      <c r="G151" s="613"/>
      <c r="H151" s="613"/>
      <c r="I151" s="613"/>
      <c r="J151" s="613"/>
      <c r="K151" s="618"/>
      <c r="L151" s="619"/>
      <c r="M151" s="615"/>
      <c r="N151" s="615"/>
      <c r="O151" s="616"/>
      <c r="P151" s="615"/>
      <c r="Q151" s="615"/>
      <c r="R151" s="615"/>
      <c r="S151" s="615"/>
      <c r="T151" s="615"/>
      <c r="U151" s="615"/>
      <c r="V151" s="615"/>
      <c r="W151" s="615"/>
      <c r="X151" s="615"/>
      <c r="Y151" s="615"/>
      <c r="Z151" s="615"/>
      <c r="AA151" s="615"/>
      <c r="AB151" s="615"/>
      <c r="AC151" s="615"/>
      <c r="AD151" s="615"/>
      <c r="AE151" s="615"/>
      <c r="AF151" s="615"/>
      <c r="AG151" s="615"/>
      <c r="AH151" s="615"/>
      <c r="AI151" s="615"/>
      <c r="AJ151" s="615"/>
      <c r="AK151" s="615"/>
      <c r="AL151" s="615"/>
      <c r="AM151" s="615"/>
      <c r="AN151" s="615"/>
      <c r="AO151" s="615"/>
      <c r="AP151" s="615"/>
      <c r="AQ151" s="615"/>
      <c r="AR151" s="615"/>
      <c r="AS151" s="615"/>
      <c r="AT151" s="615"/>
      <c r="AU151" s="615"/>
      <c r="AV151" s="615"/>
      <c r="AW151" s="615"/>
      <c r="AX151" s="615"/>
      <c r="AY151" s="615"/>
      <c r="AZ151" s="615"/>
      <c r="BA151" s="615"/>
      <c r="BB151" s="615"/>
      <c r="BC151" s="615"/>
      <c r="BD151" s="615"/>
      <c r="BE151" s="615"/>
      <c r="BF151" s="615"/>
      <c r="BG151" s="615"/>
      <c r="BH151" s="615"/>
      <c r="BI151" s="615"/>
      <c r="BJ151" s="615"/>
      <c r="BK151" s="615"/>
      <c r="BL151" s="615"/>
      <c r="BM151" s="615"/>
      <c r="BN151" s="615"/>
      <c r="BO151" s="615"/>
      <c r="BP151" s="615"/>
      <c r="BQ151" s="615"/>
      <c r="BR151" s="615"/>
      <c r="BS151" s="615"/>
      <c r="BT151" s="615"/>
      <c r="BU151" s="615"/>
      <c r="BV151" s="615"/>
      <c r="BW151" s="615"/>
      <c r="BX151" s="615"/>
      <c r="BY151" s="615"/>
      <c r="BZ151" s="615"/>
      <c r="CA151" s="615"/>
      <c r="CB151" s="615"/>
      <c r="CC151" s="615"/>
      <c r="CD151" s="615"/>
      <c r="CE151" s="615"/>
      <c r="CF151" s="615"/>
      <c r="CG151" s="615"/>
      <c r="CH151" s="615"/>
      <c r="CI151" s="615"/>
      <c r="CJ151" s="615"/>
      <c r="CK151" s="615"/>
      <c r="CL151" s="615"/>
      <c r="CM151" s="615"/>
      <c r="CN151" s="615"/>
      <c r="CO151" s="615"/>
      <c r="CP151" s="615"/>
      <c r="CQ151" s="615"/>
      <c r="CR151" s="615"/>
      <c r="CS151" s="615"/>
      <c r="CT151" s="615"/>
      <c r="CU151" s="615"/>
      <c r="CV151" s="615"/>
      <c r="CW151" s="615"/>
      <c r="CX151" s="615"/>
      <c r="CY151" s="615"/>
      <c r="CZ151" s="615"/>
      <c r="DA151" s="615"/>
      <c r="DB151" s="615"/>
      <c r="DC151" s="615"/>
      <c r="DD151" s="615"/>
      <c r="DE151" s="615"/>
      <c r="DF151" s="615"/>
      <c r="DG151" s="615"/>
      <c r="DH151" s="615"/>
      <c r="DI151" s="615"/>
      <c r="DJ151" s="615"/>
      <c r="DK151" s="615"/>
      <c r="DL151" s="615"/>
      <c r="DM151" s="615"/>
      <c r="DN151" s="615"/>
      <c r="DO151" s="615"/>
      <c r="DP151" s="615"/>
      <c r="DQ151" s="615"/>
      <c r="DR151" s="615"/>
      <c r="DS151" s="615"/>
      <c r="DT151" s="615"/>
      <c r="DU151" s="615"/>
      <c r="DV151" s="615"/>
      <c r="DW151" s="615"/>
      <c r="DX151" s="615"/>
      <c r="DY151" s="615"/>
      <c r="DZ151" s="615"/>
      <c r="EA151" s="615"/>
      <c r="EB151" s="615"/>
      <c r="EC151" s="615"/>
      <c r="ED151" s="615"/>
      <c r="EE151" s="615"/>
      <c r="EF151" s="615"/>
      <c r="EG151" s="615"/>
      <c r="EH151" s="615"/>
      <c r="EI151" s="615"/>
      <c r="EJ151" s="615"/>
      <c r="EK151" s="615"/>
      <c r="EL151" s="615"/>
      <c r="EM151" s="615"/>
      <c r="EN151" s="615"/>
      <c r="EO151" s="615"/>
      <c r="EP151" s="615"/>
      <c r="EQ151" s="615"/>
      <c r="ER151" s="615"/>
      <c r="ES151" s="615"/>
      <c r="ET151" s="615"/>
      <c r="EU151" s="615"/>
      <c r="EV151" s="615"/>
      <c r="EW151" s="615"/>
      <c r="EX151" s="615"/>
      <c r="EY151" s="615"/>
      <c r="EZ151" s="615"/>
      <c r="FA151" s="615"/>
      <c r="FB151" s="615"/>
      <c r="FC151" s="615"/>
      <c r="FD151" s="615"/>
      <c r="FE151" s="615"/>
      <c r="FF151" s="615"/>
      <c r="FG151" s="615"/>
      <c r="FH151" s="615"/>
      <c r="FI151" s="615"/>
      <c r="FJ151" s="615"/>
      <c r="FK151" s="615"/>
      <c r="FL151" s="615"/>
      <c r="FM151" s="615"/>
      <c r="FN151" s="615"/>
      <c r="FO151" s="615"/>
      <c r="FP151" s="615"/>
      <c r="FQ151" s="615"/>
      <c r="FR151" s="615"/>
      <c r="FS151" s="615"/>
      <c r="FT151" s="615"/>
      <c r="FU151" s="615"/>
      <c r="FV151" s="615"/>
      <c r="FW151" s="615"/>
      <c r="FX151" s="615"/>
      <c r="FY151" s="615"/>
      <c r="FZ151" s="615"/>
      <c r="GA151" s="615"/>
      <c r="GB151" s="615"/>
      <c r="GC151" s="615"/>
      <c r="GD151" s="615"/>
      <c r="GE151" s="615"/>
      <c r="GF151" s="615"/>
      <c r="GG151" s="615"/>
      <c r="GH151" s="615"/>
      <c r="GI151" s="615"/>
      <c r="GJ151" s="615"/>
      <c r="GK151" s="615"/>
      <c r="GL151" s="615"/>
      <c r="GM151" s="615"/>
      <c r="GN151" s="615"/>
      <c r="GO151" s="615"/>
      <c r="GP151" s="615"/>
      <c r="GQ151" s="615"/>
      <c r="GR151" s="615"/>
      <c r="GS151" s="615"/>
      <c r="GT151" s="615"/>
      <c r="GU151" s="615"/>
      <c r="GV151" s="615"/>
      <c r="GW151" s="615"/>
      <c r="GX151" s="615"/>
      <c r="GY151" s="615"/>
      <c r="GZ151" s="615"/>
      <c r="HA151" s="615"/>
      <c r="HB151" s="615"/>
      <c r="HC151" s="615"/>
      <c r="HD151" s="615"/>
      <c r="HE151" s="615"/>
      <c r="HF151" s="615"/>
      <c r="HG151" s="615"/>
      <c r="HH151" s="615"/>
      <c r="HI151" s="615"/>
      <c r="HJ151" s="615"/>
      <c r="HK151" s="615"/>
      <c r="HL151" s="615"/>
      <c r="HM151" s="615"/>
      <c r="HN151" s="615"/>
      <c r="HO151" s="615"/>
      <c r="HP151" s="615"/>
      <c r="HQ151" s="615"/>
      <c r="HR151" s="615"/>
      <c r="HS151" s="615"/>
      <c r="HT151" s="615"/>
      <c r="HU151" s="615"/>
      <c r="HV151" s="615"/>
      <c r="HW151" s="615"/>
      <c r="HX151" s="615"/>
      <c r="HY151" s="615"/>
      <c r="HZ151" s="615"/>
      <c r="IA151" s="615"/>
      <c r="IB151" s="615"/>
      <c r="IC151" s="615"/>
      <c r="ID151" s="615"/>
      <c r="IE151" s="615"/>
      <c r="IF151" s="615"/>
      <c r="IG151" s="615"/>
    </row>
    <row r="152" spans="1:12" ht="24.75" customHeight="1">
      <c r="A152" s="322" t="s">
        <v>1556</v>
      </c>
      <c r="B152" s="323">
        <v>1317</v>
      </c>
      <c r="C152" s="326">
        <f>D152+O152</f>
        <v>1317</v>
      </c>
      <c r="D152" s="324">
        <v>1317</v>
      </c>
      <c r="E152" s="325"/>
      <c r="F152" s="324"/>
      <c r="G152" s="326"/>
      <c r="H152" s="326"/>
      <c r="I152" s="326"/>
      <c r="J152" s="326"/>
      <c r="K152" s="335"/>
      <c r="L152" s="336"/>
    </row>
    <row r="153" spans="1:12" ht="24.75" customHeight="1">
      <c r="A153" s="327" t="s">
        <v>1557</v>
      </c>
      <c r="B153" s="323">
        <v>100</v>
      </c>
      <c r="C153" s="326"/>
      <c r="D153" s="324"/>
      <c r="E153" s="325"/>
      <c r="F153" s="324"/>
      <c r="G153" s="326"/>
      <c r="H153" s="326"/>
      <c r="I153" s="326"/>
      <c r="J153" s="326"/>
      <c r="K153" s="335"/>
      <c r="L153" s="336"/>
    </row>
    <row r="154" spans="1:241" s="617" customFormat="1" ht="24.75" customHeight="1">
      <c r="A154" s="609" t="s">
        <v>1558</v>
      </c>
      <c r="B154" s="610">
        <f>SUM(B155:B157)</f>
        <v>2376</v>
      </c>
      <c r="C154" s="610">
        <v>8166</v>
      </c>
      <c r="D154" s="611">
        <v>7699</v>
      </c>
      <c r="E154" s="612">
        <v>94.28116580945384</v>
      </c>
      <c r="F154" s="611">
        <v>324</v>
      </c>
      <c r="G154" s="613"/>
      <c r="H154" s="613"/>
      <c r="I154" s="613"/>
      <c r="J154" s="613"/>
      <c r="K154" s="618"/>
      <c r="L154" s="619"/>
      <c r="M154" s="615"/>
      <c r="N154" s="615"/>
      <c r="O154" s="616">
        <f>O155</f>
        <v>467</v>
      </c>
      <c r="P154" s="615"/>
      <c r="Q154" s="615"/>
      <c r="R154" s="615"/>
      <c r="S154" s="615"/>
      <c r="T154" s="615"/>
      <c r="U154" s="615"/>
      <c r="V154" s="615"/>
      <c r="W154" s="615"/>
      <c r="X154" s="615"/>
      <c r="Y154" s="615"/>
      <c r="Z154" s="615"/>
      <c r="AA154" s="615"/>
      <c r="AB154" s="615"/>
      <c r="AC154" s="615"/>
      <c r="AD154" s="615"/>
      <c r="AE154" s="615"/>
      <c r="AF154" s="615"/>
      <c r="AG154" s="615"/>
      <c r="AH154" s="615"/>
      <c r="AI154" s="615"/>
      <c r="AJ154" s="615"/>
      <c r="AK154" s="615"/>
      <c r="AL154" s="615"/>
      <c r="AM154" s="615"/>
      <c r="AN154" s="615"/>
      <c r="AO154" s="615"/>
      <c r="AP154" s="615"/>
      <c r="AQ154" s="615"/>
      <c r="AR154" s="615"/>
      <c r="AS154" s="615"/>
      <c r="AT154" s="615"/>
      <c r="AU154" s="615"/>
      <c r="AV154" s="615"/>
      <c r="AW154" s="615"/>
      <c r="AX154" s="615"/>
      <c r="AY154" s="615"/>
      <c r="AZ154" s="615"/>
      <c r="BA154" s="615"/>
      <c r="BB154" s="615"/>
      <c r="BC154" s="615"/>
      <c r="BD154" s="615"/>
      <c r="BE154" s="615"/>
      <c r="BF154" s="615"/>
      <c r="BG154" s="615"/>
      <c r="BH154" s="615"/>
      <c r="BI154" s="615"/>
      <c r="BJ154" s="615"/>
      <c r="BK154" s="615"/>
      <c r="BL154" s="615"/>
      <c r="BM154" s="615"/>
      <c r="BN154" s="615"/>
      <c r="BO154" s="615"/>
      <c r="BP154" s="615"/>
      <c r="BQ154" s="615"/>
      <c r="BR154" s="615"/>
      <c r="BS154" s="615"/>
      <c r="BT154" s="615"/>
      <c r="BU154" s="615"/>
      <c r="BV154" s="615"/>
      <c r="BW154" s="615"/>
      <c r="BX154" s="615"/>
      <c r="BY154" s="615"/>
      <c r="BZ154" s="615"/>
      <c r="CA154" s="615"/>
      <c r="CB154" s="615"/>
      <c r="CC154" s="615"/>
      <c r="CD154" s="615"/>
      <c r="CE154" s="615"/>
      <c r="CF154" s="615"/>
      <c r="CG154" s="615"/>
      <c r="CH154" s="615"/>
      <c r="CI154" s="615"/>
      <c r="CJ154" s="615"/>
      <c r="CK154" s="615"/>
      <c r="CL154" s="615"/>
      <c r="CM154" s="615"/>
      <c r="CN154" s="615"/>
      <c r="CO154" s="615"/>
      <c r="CP154" s="615"/>
      <c r="CQ154" s="615"/>
      <c r="CR154" s="615"/>
      <c r="CS154" s="615"/>
      <c r="CT154" s="615"/>
      <c r="CU154" s="615"/>
      <c r="CV154" s="615"/>
      <c r="CW154" s="615"/>
      <c r="CX154" s="615"/>
      <c r="CY154" s="615"/>
      <c r="CZ154" s="615"/>
      <c r="DA154" s="615"/>
      <c r="DB154" s="615"/>
      <c r="DC154" s="615"/>
      <c r="DD154" s="615"/>
      <c r="DE154" s="615"/>
      <c r="DF154" s="615"/>
      <c r="DG154" s="615"/>
      <c r="DH154" s="615"/>
      <c r="DI154" s="615"/>
      <c r="DJ154" s="615"/>
      <c r="DK154" s="615"/>
      <c r="DL154" s="615"/>
      <c r="DM154" s="615"/>
      <c r="DN154" s="615"/>
      <c r="DO154" s="615"/>
      <c r="DP154" s="615"/>
      <c r="DQ154" s="615"/>
      <c r="DR154" s="615"/>
      <c r="DS154" s="615"/>
      <c r="DT154" s="615"/>
      <c r="DU154" s="615"/>
      <c r="DV154" s="615"/>
      <c r="DW154" s="615"/>
      <c r="DX154" s="615"/>
      <c r="DY154" s="615"/>
      <c r="DZ154" s="615"/>
      <c r="EA154" s="615"/>
      <c r="EB154" s="615"/>
      <c r="EC154" s="615"/>
      <c r="ED154" s="615"/>
      <c r="EE154" s="615"/>
      <c r="EF154" s="615"/>
      <c r="EG154" s="615"/>
      <c r="EH154" s="615"/>
      <c r="EI154" s="615"/>
      <c r="EJ154" s="615"/>
      <c r="EK154" s="615"/>
      <c r="EL154" s="615"/>
      <c r="EM154" s="615"/>
      <c r="EN154" s="615"/>
      <c r="EO154" s="615"/>
      <c r="EP154" s="615"/>
      <c r="EQ154" s="615"/>
      <c r="ER154" s="615"/>
      <c r="ES154" s="615"/>
      <c r="ET154" s="615"/>
      <c r="EU154" s="615"/>
      <c r="EV154" s="615"/>
      <c r="EW154" s="615"/>
      <c r="EX154" s="615"/>
      <c r="EY154" s="615"/>
      <c r="EZ154" s="615"/>
      <c r="FA154" s="615"/>
      <c r="FB154" s="615"/>
      <c r="FC154" s="615"/>
      <c r="FD154" s="615"/>
      <c r="FE154" s="615"/>
      <c r="FF154" s="615"/>
      <c r="FG154" s="615"/>
      <c r="FH154" s="615"/>
      <c r="FI154" s="615"/>
      <c r="FJ154" s="615"/>
      <c r="FK154" s="615"/>
      <c r="FL154" s="615"/>
      <c r="FM154" s="615"/>
      <c r="FN154" s="615"/>
      <c r="FO154" s="615"/>
      <c r="FP154" s="615"/>
      <c r="FQ154" s="615"/>
      <c r="FR154" s="615"/>
      <c r="FS154" s="615"/>
      <c r="FT154" s="615"/>
      <c r="FU154" s="615"/>
      <c r="FV154" s="615"/>
      <c r="FW154" s="615"/>
      <c r="FX154" s="615"/>
      <c r="FY154" s="615"/>
      <c r="FZ154" s="615"/>
      <c r="GA154" s="615"/>
      <c r="GB154" s="615"/>
      <c r="GC154" s="615"/>
      <c r="GD154" s="615"/>
      <c r="GE154" s="615"/>
      <c r="GF154" s="615"/>
      <c r="GG154" s="615"/>
      <c r="GH154" s="615"/>
      <c r="GI154" s="615"/>
      <c r="GJ154" s="615"/>
      <c r="GK154" s="615"/>
      <c r="GL154" s="615"/>
      <c r="GM154" s="615"/>
      <c r="GN154" s="615"/>
      <c r="GO154" s="615"/>
      <c r="GP154" s="615"/>
      <c r="GQ154" s="615"/>
      <c r="GR154" s="615"/>
      <c r="GS154" s="615"/>
      <c r="GT154" s="615"/>
      <c r="GU154" s="615"/>
      <c r="GV154" s="615"/>
      <c r="GW154" s="615"/>
      <c r="GX154" s="615"/>
      <c r="GY154" s="615"/>
      <c r="GZ154" s="615"/>
      <c r="HA154" s="615"/>
      <c r="HB154" s="615"/>
      <c r="HC154" s="615"/>
      <c r="HD154" s="615"/>
      <c r="HE154" s="615"/>
      <c r="HF154" s="615"/>
      <c r="HG154" s="615"/>
      <c r="HH154" s="615"/>
      <c r="HI154" s="615"/>
      <c r="HJ154" s="615"/>
      <c r="HK154" s="615"/>
      <c r="HL154" s="615"/>
      <c r="HM154" s="615"/>
      <c r="HN154" s="615"/>
      <c r="HO154" s="615"/>
      <c r="HP154" s="615"/>
      <c r="HQ154" s="615"/>
      <c r="HR154" s="615"/>
      <c r="HS154" s="615"/>
      <c r="HT154" s="615"/>
      <c r="HU154" s="615"/>
      <c r="HV154" s="615"/>
      <c r="HW154" s="615"/>
      <c r="HX154" s="615"/>
      <c r="HY154" s="615"/>
      <c r="HZ154" s="615"/>
      <c r="IA154" s="615"/>
      <c r="IB154" s="615"/>
      <c r="IC154" s="615"/>
      <c r="ID154" s="615"/>
      <c r="IE154" s="615"/>
      <c r="IF154" s="615"/>
      <c r="IG154" s="615"/>
    </row>
    <row r="155" spans="1:15" ht="24.75" customHeight="1">
      <c r="A155" s="327" t="s">
        <v>1559</v>
      </c>
      <c r="B155" s="323">
        <v>2376</v>
      </c>
      <c r="C155" s="326">
        <f>D155+O155</f>
        <v>2480</v>
      </c>
      <c r="D155" s="324">
        <v>2013</v>
      </c>
      <c r="E155" s="325">
        <f t="shared" si="10"/>
        <v>81.16935483870968</v>
      </c>
      <c r="F155" s="324">
        <v>4</v>
      </c>
      <c r="G155" s="326"/>
      <c r="H155" s="326"/>
      <c r="I155" s="326"/>
      <c r="J155" s="326"/>
      <c r="K155" s="335"/>
      <c r="L155" s="336"/>
      <c r="O155" s="316">
        <v>467</v>
      </c>
    </row>
    <row r="156" spans="1:12" ht="24.75" customHeight="1">
      <c r="A156" s="327" t="s">
        <v>1560</v>
      </c>
      <c r="B156" s="323"/>
      <c r="C156" s="326">
        <f>D156+O156</f>
        <v>0</v>
      </c>
      <c r="D156" s="324"/>
      <c r="E156" s="325"/>
      <c r="F156" s="324"/>
      <c r="G156" s="326"/>
      <c r="H156" s="326"/>
      <c r="I156" s="326"/>
      <c r="J156" s="326"/>
      <c r="K156" s="335"/>
      <c r="L156" s="336"/>
    </row>
    <row r="157" spans="1:12" ht="24.75" customHeight="1">
      <c r="A157" s="327" t="s">
        <v>1561</v>
      </c>
      <c r="B157" s="323"/>
      <c r="C157" s="326">
        <f>D157+O157</f>
        <v>320</v>
      </c>
      <c r="D157" s="324">
        <v>320</v>
      </c>
      <c r="E157" s="325">
        <f aca="true" t="shared" si="12" ref="E157:E166">D157/C157*100</f>
        <v>100</v>
      </c>
      <c r="F157" s="324">
        <v>320</v>
      </c>
      <c r="G157" s="326"/>
      <c r="H157" s="326"/>
      <c r="I157" s="326"/>
      <c r="J157" s="326"/>
      <c r="K157" s="335"/>
      <c r="L157" s="336"/>
    </row>
    <row r="158" spans="1:241" s="617" customFormat="1" ht="24.75" customHeight="1">
      <c r="A158" s="609" t="s">
        <v>1562</v>
      </c>
      <c r="B158" s="610">
        <f>SUM(B159:B160)</f>
        <v>26801</v>
      </c>
      <c r="C158" s="610">
        <f>SUM(C159:C160)</f>
        <v>793</v>
      </c>
      <c r="D158" s="611">
        <f>SUM(D159:D160)</f>
        <v>288</v>
      </c>
      <c r="E158" s="612">
        <f t="shared" si="12"/>
        <v>36.31778058007566</v>
      </c>
      <c r="F158" s="620">
        <f>SUM(F159:F160)</f>
        <v>3699</v>
      </c>
      <c r="G158" s="613"/>
      <c r="H158" s="613"/>
      <c r="I158" s="613"/>
      <c r="J158" s="613"/>
      <c r="K158" s="618"/>
      <c r="L158" s="619"/>
      <c r="M158" s="615"/>
      <c r="N158" s="615"/>
      <c r="O158" s="616">
        <f>O160</f>
        <v>505</v>
      </c>
      <c r="P158" s="615"/>
      <c r="Q158" s="615"/>
      <c r="R158" s="615"/>
      <c r="S158" s="615"/>
      <c r="T158" s="615"/>
      <c r="U158" s="615"/>
      <c r="V158" s="615"/>
      <c r="W158" s="615"/>
      <c r="X158" s="615"/>
      <c r="Y158" s="615"/>
      <c r="Z158" s="615"/>
      <c r="AA158" s="615"/>
      <c r="AB158" s="615"/>
      <c r="AC158" s="615"/>
      <c r="AD158" s="615"/>
      <c r="AE158" s="615"/>
      <c r="AF158" s="615"/>
      <c r="AG158" s="615"/>
      <c r="AH158" s="615"/>
      <c r="AI158" s="615"/>
      <c r="AJ158" s="615"/>
      <c r="AK158" s="615"/>
      <c r="AL158" s="615"/>
      <c r="AM158" s="615"/>
      <c r="AN158" s="615"/>
      <c r="AO158" s="615"/>
      <c r="AP158" s="615"/>
      <c r="AQ158" s="615"/>
      <c r="AR158" s="615"/>
      <c r="AS158" s="615"/>
      <c r="AT158" s="615"/>
      <c r="AU158" s="615"/>
      <c r="AV158" s="615"/>
      <c r="AW158" s="615"/>
      <c r="AX158" s="615"/>
      <c r="AY158" s="615"/>
      <c r="AZ158" s="615"/>
      <c r="BA158" s="615"/>
      <c r="BB158" s="615"/>
      <c r="BC158" s="615"/>
      <c r="BD158" s="615"/>
      <c r="BE158" s="615"/>
      <c r="BF158" s="615"/>
      <c r="BG158" s="615"/>
      <c r="BH158" s="615"/>
      <c r="BI158" s="615"/>
      <c r="BJ158" s="615"/>
      <c r="BK158" s="615"/>
      <c r="BL158" s="615"/>
      <c r="BM158" s="615"/>
      <c r="BN158" s="615"/>
      <c r="BO158" s="615"/>
      <c r="BP158" s="615"/>
      <c r="BQ158" s="615"/>
      <c r="BR158" s="615"/>
      <c r="BS158" s="615"/>
      <c r="BT158" s="615"/>
      <c r="BU158" s="615"/>
      <c r="BV158" s="615"/>
      <c r="BW158" s="615"/>
      <c r="BX158" s="615"/>
      <c r="BY158" s="615"/>
      <c r="BZ158" s="615"/>
      <c r="CA158" s="615"/>
      <c r="CB158" s="615"/>
      <c r="CC158" s="615"/>
      <c r="CD158" s="615"/>
      <c r="CE158" s="615"/>
      <c r="CF158" s="615"/>
      <c r="CG158" s="615"/>
      <c r="CH158" s="615"/>
      <c r="CI158" s="615"/>
      <c r="CJ158" s="615"/>
      <c r="CK158" s="615"/>
      <c r="CL158" s="615"/>
      <c r="CM158" s="615"/>
      <c r="CN158" s="615"/>
      <c r="CO158" s="615"/>
      <c r="CP158" s="615"/>
      <c r="CQ158" s="615"/>
      <c r="CR158" s="615"/>
      <c r="CS158" s="615"/>
      <c r="CT158" s="615"/>
      <c r="CU158" s="615"/>
      <c r="CV158" s="615"/>
      <c r="CW158" s="615"/>
      <c r="CX158" s="615"/>
      <c r="CY158" s="615"/>
      <c r="CZ158" s="615"/>
      <c r="DA158" s="615"/>
      <c r="DB158" s="615"/>
      <c r="DC158" s="615"/>
      <c r="DD158" s="615"/>
      <c r="DE158" s="615"/>
      <c r="DF158" s="615"/>
      <c r="DG158" s="615"/>
      <c r="DH158" s="615"/>
      <c r="DI158" s="615"/>
      <c r="DJ158" s="615"/>
      <c r="DK158" s="615"/>
      <c r="DL158" s="615"/>
      <c r="DM158" s="615"/>
      <c r="DN158" s="615"/>
      <c r="DO158" s="615"/>
      <c r="DP158" s="615"/>
      <c r="DQ158" s="615"/>
      <c r="DR158" s="615"/>
      <c r="DS158" s="615"/>
      <c r="DT158" s="615"/>
      <c r="DU158" s="615"/>
      <c r="DV158" s="615"/>
      <c r="DW158" s="615"/>
      <c r="DX158" s="615"/>
      <c r="DY158" s="615"/>
      <c r="DZ158" s="615"/>
      <c r="EA158" s="615"/>
      <c r="EB158" s="615"/>
      <c r="EC158" s="615"/>
      <c r="ED158" s="615"/>
      <c r="EE158" s="615"/>
      <c r="EF158" s="615"/>
      <c r="EG158" s="615"/>
      <c r="EH158" s="615"/>
      <c r="EI158" s="615"/>
      <c r="EJ158" s="615"/>
      <c r="EK158" s="615"/>
      <c r="EL158" s="615"/>
      <c r="EM158" s="615"/>
      <c r="EN158" s="615"/>
      <c r="EO158" s="615"/>
      <c r="EP158" s="615"/>
      <c r="EQ158" s="615"/>
      <c r="ER158" s="615"/>
      <c r="ES158" s="615"/>
      <c r="ET158" s="615"/>
      <c r="EU158" s="615"/>
      <c r="EV158" s="615"/>
      <c r="EW158" s="615"/>
      <c r="EX158" s="615"/>
      <c r="EY158" s="615"/>
      <c r="EZ158" s="615"/>
      <c r="FA158" s="615"/>
      <c r="FB158" s="615"/>
      <c r="FC158" s="615"/>
      <c r="FD158" s="615"/>
      <c r="FE158" s="615"/>
      <c r="FF158" s="615"/>
      <c r="FG158" s="615"/>
      <c r="FH158" s="615"/>
      <c r="FI158" s="615"/>
      <c r="FJ158" s="615"/>
      <c r="FK158" s="615"/>
      <c r="FL158" s="615"/>
      <c r="FM158" s="615"/>
      <c r="FN158" s="615"/>
      <c r="FO158" s="615"/>
      <c r="FP158" s="615"/>
      <c r="FQ158" s="615"/>
      <c r="FR158" s="615"/>
      <c r="FS158" s="615"/>
      <c r="FT158" s="615"/>
      <c r="FU158" s="615"/>
      <c r="FV158" s="615"/>
      <c r="FW158" s="615"/>
      <c r="FX158" s="615"/>
      <c r="FY158" s="615"/>
      <c r="FZ158" s="615"/>
      <c r="GA158" s="615"/>
      <c r="GB158" s="615"/>
      <c r="GC158" s="615"/>
      <c r="GD158" s="615"/>
      <c r="GE158" s="615"/>
      <c r="GF158" s="615"/>
      <c r="GG158" s="615"/>
      <c r="GH158" s="615"/>
      <c r="GI158" s="615"/>
      <c r="GJ158" s="615"/>
      <c r="GK158" s="615"/>
      <c r="GL158" s="615"/>
      <c r="GM158" s="615"/>
      <c r="GN158" s="615"/>
      <c r="GO158" s="615"/>
      <c r="GP158" s="615"/>
      <c r="GQ158" s="615"/>
      <c r="GR158" s="615"/>
      <c r="GS158" s="615"/>
      <c r="GT158" s="615"/>
      <c r="GU158" s="615"/>
      <c r="GV158" s="615"/>
      <c r="GW158" s="615"/>
      <c r="GX158" s="615"/>
      <c r="GY158" s="615"/>
      <c r="GZ158" s="615"/>
      <c r="HA158" s="615"/>
      <c r="HB158" s="615"/>
      <c r="HC158" s="615"/>
      <c r="HD158" s="615"/>
      <c r="HE158" s="615"/>
      <c r="HF158" s="615"/>
      <c r="HG158" s="615"/>
      <c r="HH158" s="615"/>
      <c r="HI158" s="615"/>
      <c r="HJ158" s="615"/>
      <c r="HK158" s="615"/>
      <c r="HL158" s="615"/>
      <c r="HM158" s="615"/>
      <c r="HN158" s="615"/>
      <c r="HO158" s="615"/>
      <c r="HP158" s="615"/>
      <c r="HQ158" s="615"/>
      <c r="HR158" s="615"/>
      <c r="HS158" s="615"/>
      <c r="HT158" s="615"/>
      <c r="HU158" s="615"/>
      <c r="HV158" s="615"/>
      <c r="HW158" s="615"/>
      <c r="HX158" s="615"/>
      <c r="HY158" s="615"/>
      <c r="HZ158" s="615"/>
      <c r="IA158" s="615"/>
      <c r="IB158" s="615"/>
      <c r="IC158" s="615"/>
      <c r="ID158" s="615"/>
      <c r="IE158" s="615"/>
      <c r="IF158" s="615"/>
      <c r="IG158" s="615"/>
    </row>
    <row r="159" spans="1:12" ht="24.75" customHeight="1">
      <c r="A159" s="342" t="s">
        <v>1563</v>
      </c>
      <c r="B159" s="323">
        <v>20000</v>
      </c>
      <c r="C159" s="323"/>
      <c r="D159" s="324"/>
      <c r="E159" s="325"/>
      <c r="F159" s="341"/>
      <c r="G159" s="326"/>
      <c r="H159" s="326"/>
      <c r="I159" s="323"/>
      <c r="J159" s="323"/>
      <c r="K159" s="325"/>
      <c r="L159" s="36" t="e">
        <f>#REF!/#REF!*100-100</f>
        <v>#REF!</v>
      </c>
    </row>
    <row r="160" spans="1:15" ht="24.75" customHeight="1">
      <c r="A160" s="327" t="s">
        <v>1546</v>
      </c>
      <c r="B160" s="323">
        <v>6801</v>
      </c>
      <c r="C160" s="323">
        <f>D160+O160</f>
        <v>793</v>
      </c>
      <c r="D160" s="328">
        <v>288</v>
      </c>
      <c r="E160" s="325">
        <f t="shared" si="12"/>
        <v>36.31778058007566</v>
      </c>
      <c r="F160" s="341">
        <v>3699</v>
      </c>
      <c r="G160" s="326"/>
      <c r="H160" s="326"/>
      <c r="I160" s="326"/>
      <c r="J160" s="326"/>
      <c r="K160" s="335"/>
      <c r="L160" s="336"/>
      <c r="O160" s="316">
        <v>505</v>
      </c>
    </row>
    <row r="161" spans="1:241" s="617" customFormat="1" ht="24.75" customHeight="1">
      <c r="A161" s="609" t="s">
        <v>1564</v>
      </c>
      <c r="B161" s="610">
        <f>SUM(B162:B162)</f>
        <v>25445</v>
      </c>
      <c r="C161" s="610">
        <f>SUM(C162:C162)</f>
        <v>25418</v>
      </c>
      <c r="D161" s="611">
        <f>SUM(D162:D162)</f>
        <v>25418</v>
      </c>
      <c r="E161" s="612">
        <f t="shared" si="12"/>
        <v>100</v>
      </c>
      <c r="F161" s="620"/>
      <c r="G161" s="613"/>
      <c r="H161" s="613"/>
      <c r="I161" s="613"/>
      <c r="J161" s="613"/>
      <c r="K161" s="618"/>
      <c r="L161" s="619"/>
      <c r="M161" s="615"/>
      <c r="N161" s="615"/>
      <c r="O161" s="616"/>
      <c r="P161" s="615"/>
      <c r="Q161" s="615"/>
      <c r="R161" s="615"/>
      <c r="S161" s="615"/>
      <c r="T161" s="615"/>
      <c r="U161" s="615"/>
      <c r="V161" s="615"/>
      <c r="W161" s="615"/>
      <c r="X161" s="615"/>
      <c r="Y161" s="615"/>
      <c r="Z161" s="615"/>
      <c r="AA161" s="615"/>
      <c r="AB161" s="615"/>
      <c r="AC161" s="615"/>
      <c r="AD161" s="615"/>
      <c r="AE161" s="615"/>
      <c r="AF161" s="615"/>
      <c r="AG161" s="615"/>
      <c r="AH161" s="615"/>
      <c r="AI161" s="615"/>
      <c r="AJ161" s="615"/>
      <c r="AK161" s="615"/>
      <c r="AL161" s="615"/>
      <c r="AM161" s="615"/>
      <c r="AN161" s="615"/>
      <c r="AO161" s="615"/>
      <c r="AP161" s="615"/>
      <c r="AQ161" s="615"/>
      <c r="AR161" s="615"/>
      <c r="AS161" s="615"/>
      <c r="AT161" s="615"/>
      <c r="AU161" s="615"/>
      <c r="AV161" s="615"/>
      <c r="AW161" s="615"/>
      <c r="AX161" s="615"/>
      <c r="AY161" s="615"/>
      <c r="AZ161" s="615"/>
      <c r="BA161" s="615"/>
      <c r="BB161" s="615"/>
      <c r="BC161" s="615"/>
      <c r="BD161" s="615"/>
      <c r="BE161" s="615"/>
      <c r="BF161" s="615"/>
      <c r="BG161" s="615"/>
      <c r="BH161" s="615"/>
      <c r="BI161" s="615"/>
      <c r="BJ161" s="615"/>
      <c r="BK161" s="615"/>
      <c r="BL161" s="615"/>
      <c r="BM161" s="615"/>
      <c r="BN161" s="615"/>
      <c r="BO161" s="615"/>
      <c r="BP161" s="615"/>
      <c r="BQ161" s="615"/>
      <c r="BR161" s="615"/>
      <c r="BS161" s="615"/>
      <c r="BT161" s="615"/>
      <c r="BU161" s="615"/>
      <c r="BV161" s="615"/>
      <c r="BW161" s="615"/>
      <c r="BX161" s="615"/>
      <c r="BY161" s="615"/>
      <c r="BZ161" s="615"/>
      <c r="CA161" s="615"/>
      <c r="CB161" s="615"/>
      <c r="CC161" s="615"/>
      <c r="CD161" s="615"/>
      <c r="CE161" s="615"/>
      <c r="CF161" s="615"/>
      <c r="CG161" s="615"/>
      <c r="CH161" s="615"/>
      <c r="CI161" s="615"/>
      <c r="CJ161" s="615"/>
      <c r="CK161" s="615"/>
      <c r="CL161" s="615"/>
      <c r="CM161" s="615"/>
      <c r="CN161" s="615"/>
      <c r="CO161" s="615"/>
      <c r="CP161" s="615"/>
      <c r="CQ161" s="615"/>
      <c r="CR161" s="615"/>
      <c r="CS161" s="615"/>
      <c r="CT161" s="615"/>
      <c r="CU161" s="615"/>
      <c r="CV161" s="615"/>
      <c r="CW161" s="615"/>
      <c r="CX161" s="615"/>
      <c r="CY161" s="615"/>
      <c r="CZ161" s="615"/>
      <c r="DA161" s="615"/>
      <c r="DB161" s="615"/>
      <c r="DC161" s="615"/>
      <c r="DD161" s="615"/>
      <c r="DE161" s="615"/>
      <c r="DF161" s="615"/>
      <c r="DG161" s="615"/>
      <c r="DH161" s="615"/>
      <c r="DI161" s="615"/>
      <c r="DJ161" s="615"/>
      <c r="DK161" s="615"/>
      <c r="DL161" s="615"/>
      <c r="DM161" s="615"/>
      <c r="DN161" s="615"/>
      <c r="DO161" s="615"/>
      <c r="DP161" s="615"/>
      <c r="DQ161" s="615"/>
      <c r="DR161" s="615"/>
      <c r="DS161" s="615"/>
      <c r="DT161" s="615"/>
      <c r="DU161" s="615"/>
      <c r="DV161" s="615"/>
      <c r="DW161" s="615"/>
      <c r="DX161" s="615"/>
      <c r="DY161" s="615"/>
      <c r="DZ161" s="615"/>
      <c r="EA161" s="615"/>
      <c r="EB161" s="615"/>
      <c r="EC161" s="615"/>
      <c r="ED161" s="615"/>
      <c r="EE161" s="615"/>
      <c r="EF161" s="615"/>
      <c r="EG161" s="615"/>
      <c r="EH161" s="615"/>
      <c r="EI161" s="615"/>
      <c r="EJ161" s="615"/>
      <c r="EK161" s="615"/>
      <c r="EL161" s="615"/>
      <c r="EM161" s="615"/>
      <c r="EN161" s="615"/>
      <c r="EO161" s="615"/>
      <c r="EP161" s="615"/>
      <c r="EQ161" s="615"/>
      <c r="ER161" s="615"/>
      <c r="ES161" s="615"/>
      <c r="ET161" s="615"/>
      <c r="EU161" s="615"/>
      <c r="EV161" s="615"/>
      <c r="EW161" s="615"/>
      <c r="EX161" s="615"/>
      <c r="EY161" s="615"/>
      <c r="EZ161" s="615"/>
      <c r="FA161" s="615"/>
      <c r="FB161" s="615"/>
      <c r="FC161" s="615"/>
      <c r="FD161" s="615"/>
      <c r="FE161" s="615"/>
      <c r="FF161" s="615"/>
      <c r="FG161" s="615"/>
      <c r="FH161" s="615"/>
      <c r="FI161" s="615"/>
      <c r="FJ161" s="615"/>
      <c r="FK161" s="615"/>
      <c r="FL161" s="615"/>
      <c r="FM161" s="615"/>
      <c r="FN161" s="615"/>
      <c r="FO161" s="615"/>
      <c r="FP161" s="615"/>
      <c r="FQ161" s="615"/>
      <c r="FR161" s="615"/>
      <c r="FS161" s="615"/>
      <c r="FT161" s="615"/>
      <c r="FU161" s="615"/>
      <c r="FV161" s="615"/>
      <c r="FW161" s="615"/>
      <c r="FX161" s="615"/>
      <c r="FY161" s="615"/>
      <c r="FZ161" s="615"/>
      <c r="GA161" s="615"/>
      <c r="GB161" s="615"/>
      <c r="GC161" s="615"/>
      <c r="GD161" s="615"/>
      <c r="GE161" s="615"/>
      <c r="GF161" s="615"/>
      <c r="GG161" s="615"/>
      <c r="GH161" s="615"/>
      <c r="GI161" s="615"/>
      <c r="GJ161" s="615"/>
      <c r="GK161" s="615"/>
      <c r="GL161" s="615"/>
      <c r="GM161" s="615"/>
      <c r="GN161" s="615"/>
      <c r="GO161" s="615"/>
      <c r="GP161" s="615"/>
      <c r="GQ161" s="615"/>
      <c r="GR161" s="615"/>
      <c r="GS161" s="615"/>
      <c r="GT161" s="615"/>
      <c r="GU161" s="615"/>
      <c r="GV161" s="615"/>
      <c r="GW161" s="615"/>
      <c r="GX161" s="615"/>
      <c r="GY161" s="615"/>
      <c r="GZ161" s="615"/>
      <c r="HA161" s="615"/>
      <c r="HB161" s="615"/>
      <c r="HC161" s="615"/>
      <c r="HD161" s="615"/>
      <c r="HE161" s="615"/>
      <c r="HF161" s="615"/>
      <c r="HG161" s="615"/>
      <c r="HH161" s="615"/>
      <c r="HI161" s="615"/>
      <c r="HJ161" s="615"/>
      <c r="HK161" s="615"/>
      <c r="HL161" s="615"/>
      <c r="HM161" s="615"/>
      <c r="HN161" s="615"/>
      <c r="HO161" s="615"/>
      <c r="HP161" s="615"/>
      <c r="HQ161" s="615"/>
      <c r="HR161" s="615"/>
      <c r="HS161" s="615"/>
      <c r="HT161" s="615"/>
      <c r="HU161" s="615"/>
      <c r="HV161" s="615"/>
      <c r="HW161" s="615"/>
      <c r="HX161" s="615"/>
      <c r="HY161" s="615"/>
      <c r="HZ161" s="615"/>
      <c r="IA161" s="615"/>
      <c r="IB161" s="615"/>
      <c r="IC161" s="615"/>
      <c r="ID161" s="615"/>
      <c r="IE161" s="615"/>
      <c r="IF161" s="615"/>
      <c r="IG161" s="615"/>
    </row>
    <row r="162" spans="1:12" ht="24.75" customHeight="1">
      <c r="A162" s="327" t="s">
        <v>1565</v>
      </c>
      <c r="B162" s="323">
        <v>25445</v>
      </c>
      <c r="C162" s="326">
        <f>D162+O162</f>
        <v>25418</v>
      </c>
      <c r="D162" s="328">
        <v>25418</v>
      </c>
      <c r="E162" s="325">
        <f t="shared" si="12"/>
        <v>100</v>
      </c>
      <c r="F162" s="341"/>
      <c r="G162" s="326"/>
      <c r="H162" s="326"/>
      <c r="I162" s="326"/>
      <c r="J162" s="326"/>
      <c r="K162" s="335"/>
      <c r="L162" s="336"/>
    </row>
    <row r="163" spans="1:241" s="617" customFormat="1" ht="24.75" customHeight="1">
      <c r="A163" s="609" t="s">
        <v>1566</v>
      </c>
      <c r="B163" s="610">
        <f>B164</f>
        <v>5</v>
      </c>
      <c r="C163" s="613">
        <f>D163+O163</f>
        <v>5</v>
      </c>
      <c r="D163" s="611">
        <f>D164</f>
        <v>5</v>
      </c>
      <c r="E163" s="612">
        <f t="shared" si="12"/>
        <v>100</v>
      </c>
      <c r="F163" s="620"/>
      <c r="G163" s="613"/>
      <c r="H163" s="613"/>
      <c r="I163" s="613"/>
      <c r="J163" s="613"/>
      <c r="K163" s="618"/>
      <c r="L163" s="619"/>
      <c r="M163" s="615"/>
      <c r="N163" s="615"/>
      <c r="O163" s="616"/>
      <c r="P163" s="615"/>
      <c r="Q163" s="615"/>
      <c r="R163" s="615"/>
      <c r="S163" s="615"/>
      <c r="T163" s="615"/>
      <c r="U163" s="615"/>
      <c r="V163" s="615"/>
      <c r="W163" s="615"/>
      <c r="X163" s="615"/>
      <c r="Y163" s="615"/>
      <c r="Z163" s="615"/>
      <c r="AA163" s="615"/>
      <c r="AB163" s="615"/>
      <c r="AC163" s="615"/>
      <c r="AD163" s="615"/>
      <c r="AE163" s="615"/>
      <c r="AF163" s="615"/>
      <c r="AG163" s="615"/>
      <c r="AH163" s="615"/>
      <c r="AI163" s="615"/>
      <c r="AJ163" s="615"/>
      <c r="AK163" s="615"/>
      <c r="AL163" s="615"/>
      <c r="AM163" s="615"/>
      <c r="AN163" s="615"/>
      <c r="AO163" s="615"/>
      <c r="AP163" s="615"/>
      <c r="AQ163" s="615"/>
      <c r="AR163" s="615"/>
      <c r="AS163" s="615"/>
      <c r="AT163" s="615"/>
      <c r="AU163" s="615"/>
      <c r="AV163" s="615"/>
      <c r="AW163" s="615"/>
      <c r="AX163" s="615"/>
      <c r="AY163" s="615"/>
      <c r="AZ163" s="615"/>
      <c r="BA163" s="615"/>
      <c r="BB163" s="615"/>
      <c r="BC163" s="615"/>
      <c r="BD163" s="615"/>
      <c r="BE163" s="615"/>
      <c r="BF163" s="615"/>
      <c r="BG163" s="615"/>
      <c r="BH163" s="615"/>
      <c r="BI163" s="615"/>
      <c r="BJ163" s="615"/>
      <c r="BK163" s="615"/>
      <c r="BL163" s="615"/>
      <c r="BM163" s="615"/>
      <c r="BN163" s="615"/>
      <c r="BO163" s="615"/>
      <c r="BP163" s="615"/>
      <c r="BQ163" s="615"/>
      <c r="BR163" s="615"/>
      <c r="BS163" s="615"/>
      <c r="BT163" s="615"/>
      <c r="BU163" s="615"/>
      <c r="BV163" s="615"/>
      <c r="BW163" s="615"/>
      <c r="BX163" s="615"/>
      <c r="BY163" s="615"/>
      <c r="BZ163" s="615"/>
      <c r="CA163" s="615"/>
      <c r="CB163" s="615"/>
      <c r="CC163" s="615"/>
      <c r="CD163" s="615"/>
      <c r="CE163" s="615"/>
      <c r="CF163" s="615"/>
      <c r="CG163" s="615"/>
      <c r="CH163" s="615"/>
      <c r="CI163" s="615"/>
      <c r="CJ163" s="615"/>
      <c r="CK163" s="615"/>
      <c r="CL163" s="615"/>
      <c r="CM163" s="615"/>
      <c r="CN163" s="615"/>
      <c r="CO163" s="615"/>
      <c r="CP163" s="615"/>
      <c r="CQ163" s="615"/>
      <c r="CR163" s="615"/>
      <c r="CS163" s="615"/>
      <c r="CT163" s="615"/>
      <c r="CU163" s="615"/>
      <c r="CV163" s="615"/>
      <c r="CW163" s="615"/>
      <c r="CX163" s="615"/>
      <c r="CY163" s="615"/>
      <c r="CZ163" s="615"/>
      <c r="DA163" s="615"/>
      <c r="DB163" s="615"/>
      <c r="DC163" s="615"/>
      <c r="DD163" s="615"/>
      <c r="DE163" s="615"/>
      <c r="DF163" s="615"/>
      <c r="DG163" s="615"/>
      <c r="DH163" s="615"/>
      <c r="DI163" s="615"/>
      <c r="DJ163" s="615"/>
      <c r="DK163" s="615"/>
      <c r="DL163" s="615"/>
      <c r="DM163" s="615"/>
      <c r="DN163" s="615"/>
      <c r="DO163" s="615"/>
      <c r="DP163" s="615"/>
      <c r="DQ163" s="615"/>
      <c r="DR163" s="615"/>
      <c r="DS163" s="615"/>
      <c r="DT163" s="615"/>
      <c r="DU163" s="615"/>
      <c r="DV163" s="615"/>
      <c r="DW163" s="615"/>
      <c r="DX163" s="615"/>
      <c r="DY163" s="615"/>
      <c r="DZ163" s="615"/>
      <c r="EA163" s="615"/>
      <c r="EB163" s="615"/>
      <c r="EC163" s="615"/>
      <c r="ED163" s="615"/>
      <c r="EE163" s="615"/>
      <c r="EF163" s="615"/>
      <c r="EG163" s="615"/>
      <c r="EH163" s="615"/>
      <c r="EI163" s="615"/>
      <c r="EJ163" s="615"/>
      <c r="EK163" s="615"/>
      <c r="EL163" s="615"/>
      <c r="EM163" s="615"/>
      <c r="EN163" s="615"/>
      <c r="EO163" s="615"/>
      <c r="EP163" s="615"/>
      <c r="EQ163" s="615"/>
      <c r="ER163" s="615"/>
      <c r="ES163" s="615"/>
      <c r="ET163" s="615"/>
      <c r="EU163" s="615"/>
      <c r="EV163" s="615"/>
      <c r="EW163" s="615"/>
      <c r="EX163" s="615"/>
      <c r="EY163" s="615"/>
      <c r="EZ163" s="615"/>
      <c r="FA163" s="615"/>
      <c r="FB163" s="615"/>
      <c r="FC163" s="615"/>
      <c r="FD163" s="615"/>
      <c r="FE163" s="615"/>
      <c r="FF163" s="615"/>
      <c r="FG163" s="615"/>
      <c r="FH163" s="615"/>
      <c r="FI163" s="615"/>
      <c r="FJ163" s="615"/>
      <c r="FK163" s="615"/>
      <c r="FL163" s="615"/>
      <c r="FM163" s="615"/>
      <c r="FN163" s="615"/>
      <c r="FO163" s="615"/>
      <c r="FP163" s="615"/>
      <c r="FQ163" s="615"/>
      <c r="FR163" s="615"/>
      <c r="FS163" s="615"/>
      <c r="FT163" s="615"/>
      <c r="FU163" s="615"/>
      <c r="FV163" s="615"/>
      <c r="FW163" s="615"/>
      <c r="FX163" s="615"/>
      <c r="FY163" s="615"/>
      <c r="FZ163" s="615"/>
      <c r="GA163" s="615"/>
      <c r="GB163" s="615"/>
      <c r="GC163" s="615"/>
      <c r="GD163" s="615"/>
      <c r="GE163" s="615"/>
      <c r="GF163" s="615"/>
      <c r="GG163" s="615"/>
      <c r="GH163" s="615"/>
      <c r="GI163" s="615"/>
      <c r="GJ163" s="615"/>
      <c r="GK163" s="615"/>
      <c r="GL163" s="615"/>
      <c r="GM163" s="615"/>
      <c r="GN163" s="615"/>
      <c r="GO163" s="615"/>
      <c r="GP163" s="615"/>
      <c r="GQ163" s="615"/>
      <c r="GR163" s="615"/>
      <c r="GS163" s="615"/>
      <c r="GT163" s="615"/>
      <c r="GU163" s="615"/>
      <c r="GV163" s="615"/>
      <c r="GW163" s="615"/>
      <c r="GX163" s="615"/>
      <c r="GY163" s="615"/>
      <c r="GZ163" s="615"/>
      <c r="HA163" s="615"/>
      <c r="HB163" s="615"/>
      <c r="HC163" s="615"/>
      <c r="HD163" s="615"/>
      <c r="HE163" s="615"/>
      <c r="HF163" s="615"/>
      <c r="HG163" s="615"/>
      <c r="HH163" s="615"/>
      <c r="HI163" s="615"/>
      <c r="HJ163" s="615"/>
      <c r="HK163" s="615"/>
      <c r="HL163" s="615"/>
      <c r="HM163" s="615"/>
      <c r="HN163" s="615"/>
      <c r="HO163" s="615"/>
      <c r="HP163" s="615"/>
      <c r="HQ163" s="615"/>
      <c r="HR163" s="615"/>
      <c r="HS163" s="615"/>
      <c r="HT163" s="615"/>
      <c r="HU163" s="615"/>
      <c r="HV163" s="615"/>
      <c r="HW163" s="615"/>
      <c r="HX163" s="615"/>
      <c r="HY163" s="615"/>
      <c r="HZ163" s="615"/>
      <c r="IA163" s="615"/>
      <c r="IB163" s="615"/>
      <c r="IC163" s="615"/>
      <c r="ID163" s="615"/>
      <c r="IE163" s="615"/>
      <c r="IF163" s="615"/>
      <c r="IG163" s="615"/>
    </row>
    <row r="164" spans="1:12" ht="24.75" customHeight="1">
      <c r="A164" s="327" t="s">
        <v>1567</v>
      </c>
      <c r="B164" s="323">
        <v>5</v>
      </c>
      <c r="C164" s="326">
        <f>D164+O164</f>
        <v>5</v>
      </c>
      <c r="D164" s="328">
        <v>5</v>
      </c>
      <c r="E164" s="325">
        <f t="shared" si="12"/>
        <v>100</v>
      </c>
      <c r="F164" s="341"/>
      <c r="G164" s="326"/>
      <c r="H164" s="326"/>
      <c r="I164" s="326"/>
      <c r="J164" s="326"/>
      <c r="K164" s="335"/>
      <c r="L164" s="336"/>
    </row>
    <row r="165" spans="1:241" s="617" customFormat="1" ht="24.75" customHeight="1">
      <c r="A165" s="609" t="s">
        <v>1840</v>
      </c>
      <c r="B165" s="610">
        <v>167778</v>
      </c>
      <c r="C165" s="621">
        <v>209263</v>
      </c>
      <c r="D165" s="621">
        <v>209263</v>
      </c>
      <c r="E165" s="612">
        <f t="shared" si="12"/>
        <v>100</v>
      </c>
      <c r="F165" s="620"/>
      <c r="G165" s="613"/>
      <c r="H165" s="613"/>
      <c r="I165" s="613"/>
      <c r="J165" s="613"/>
      <c r="K165" s="618"/>
      <c r="L165" s="619"/>
      <c r="M165" s="615"/>
      <c r="N165" s="615"/>
      <c r="O165" s="616"/>
      <c r="P165" s="615"/>
      <c r="Q165" s="615"/>
      <c r="R165" s="615"/>
      <c r="S165" s="615"/>
      <c r="T165" s="615"/>
      <c r="U165" s="615"/>
      <c r="V165" s="615"/>
      <c r="W165" s="615"/>
      <c r="X165" s="615"/>
      <c r="Y165" s="615"/>
      <c r="Z165" s="615"/>
      <c r="AA165" s="615"/>
      <c r="AB165" s="615"/>
      <c r="AC165" s="615"/>
      <c r="AD165" s="615"/>
      <c r="AE165" s="615"/>
      <c r="AF165" s="615"/>
      <c r="AG165" s="615"/>
      <c r="AH165" s="615"/>
      <c r="AI165" s="615"/>
      <c r="AJ165" s="615"/>
      <c r="AK165" s="615"/>
      <c r="AL165" s="615"/>
      <c r="AM165" s="615"/>
      <c r="AN165" s="615"/>
      <c r="AO165" s="615"/>
      <c r="AP165" s="615"/>
      <c r="AQ165" s="615"/>
      <c r="AR165" s="615"/>
      <c r="AS165" s="615"/>
      <c r="AT165" s="615"/>
      <c r="AU165" s="615"/>
      <c r="AV165" s="615"/>
      <c r="AW165" s="615"/>
      <c r="AX165" s="615"/>
      <c r="AY165" s="615"/>
      <c r="AZ165" s="615"/>
      <c r="BA165" s="615"/>
      <c r="BB165" s="615"/>
      <c r="BC165" s="615"/>
      <c r="BD165" s="615"/>
      <c r="BE165" s="615"/>
      <c r="BF165" s="615"/>
      <c r="BG165" s="615"/>
      <c r="BH165" s="615"/>
      <c r="BI165" s="615"/>
      <c r="BJ165" s="615"/>
      <c r="BK165" s="615"/>
      <c r="BL165" s="615"/>
      <c r="BM165" s="615"/>
      <c r="BN165" s="615"/>
      <c r="BO165" s="615"/>
      <c r="BP165" s="615"/>
      <c r="BQ165" s="615"/>
      <c r="BR165" s="615"/>
      <c r="BS165" s="615"/>
      <c r="BT165" s="615"/>
      <c r="BU165" s="615"/>
      <c r="BV165" s="615"/>
      <c r="BW165" s="615"/>
      <c r="BX165" s="615"/>
      <c r="BY165" s="615"/>
      <c r="BZ165" s="615"/>
      <c r="CA165" s="615"/>
      <c r="CB165" s="615"/>
      <c r="CC165" s="615"/>
      <c r="CD165" s="615"/>
      <c r="CE165" s="615"/>
      <c r="CF165" s="615"/>
      <c r="CG165" s="615"/>
      <c r="CH165" s="615"/>
      <c r="CI165" s="615"/>
      <c r="CJ165" s="615"/>
      <c r="CK165" s="615"/>
      <c r="CL165" s="615"/>
      <c r="CM165" s="615"/>
      <c r="CN165" s="615"/>
      <c r="CO165" s="615"/>
      <c r="CP165" s="615"/>
      <c r="CQ165" s="615"/>
      <c r="CR165" s="615"/>
      <c r="CS165" s="615"/>
      <c r="CT165" s="615"/>
      <c r="CU165" s="615"/>
      <c r="CV165" s="615"/>
      <c r="CW165" s="615"/>
      <c r="CX165" s="615"/>
      <c r="CY165" s="615"/>
      <c r="CZ165" s="615"/>
      <c r="DA165" s="615"/>
      <c r="DB165" s="615"/>
      <c r="DC165" s="615"/>
      <c r="DD165" s="615"/>
      <c r="DE165" s="615"/>
      <c r="DF165" s="615"/>
      <c r="DG165" s="615"/>
      <c r="DH165" s="615"/>
      <c r="DI165" s="615"/>
      <c r="DJ165" s="615"/>
      <c r="DK165" s="615"/>
      <c r="DL165" s="615"/>
      <c r="DM165" s="615"/>
      <c r="DN165" s="615"/>
      <c r="DO165" s="615"/>
      <c r="DP165" s="615"/>
      <c r="DQ165" s="615"/>
      <c r="DR165" s="615"/>
      <c r="DS165" s="615"/>
      <c r="DT165" s="615"/>
      <c r="DU165" s="615"/>
      <c r="DV165" s="615"/>
      <c r="DW165" s="615"/>
      <c r="DX165" s="615"/>
      <c r="DY165" s="615"/>
      <c r="DZ165" s="615"/>
      <c r="EA165" s="615"/>
      <c r="EB165" s="615"/>
      <c r="EC165" s="615"/>
      <c r="ED165" s="615"/>
      <c r="EE165" s="615"/>
      <c r="EF165" s="615"/>
      <c r="EG165" s="615"/>
      <c r="EH165" s="615"/>
      <c r="EI165" s="615"/>
      <c r="EJ165" s="615"/>
      <c r="EK165" s="615"/>
      <c r="EL165" s="615"/>
      <c r="EM165" s="615"/>
      <c r="EN165" s="615"/>
      <c r="EO165" s="615"/>
      <c r="EP165" s="615"/>
      <c r="EQ165" s="615"/>
      <c r="ER165" s="615"/>
      <c r="ES165" s="615"/>
      <c r="ET165" s="615"/>
      <c r="EU165" s="615"/>
      <c r="EV165" s="615"/>
      <c r="EW165" s="615"/>
      <c r="EX165" s="615"/>
      <c r="EY165" s="615"/>
      <c r="EZ165" s="615"/>
      <c r="FA165" s="615"/>
      <c r="FB165" s="615"/>
      <c r="FC165" s="615"/>
      <c r="FD165" s="615"/>
      <c r="FE165" s="615"/>
      <c r="FF165" s="615"/>
      <c r="FG165" s="615"/>
      <c r="FH165" s="615"/>
      <c r="FI165" s="615"/>
      <c r="FJ165" s="615"/>
      <c r="FK165" s="615"/>
      <c r="FL165" s="615"/>
      <c r="FM165" s="615"/>
      <c r="FN165" s="615"/>
      <c r="FO165" s="615"/>
      <c r="FP165" s="615"/>
      <c r="FQ165" s="615"/>
      <c r="FR165" s="615"/>
      <c r="FS165" s="615"/>
      <c r="FT165" s="615"/>
      <c r="FU165" s="615"/>
      <c r="FV165" s="615"/>
      <c r="FW165" s="615"/>
      <c r="FX165" s="615"/>
      <c r="FY165" s="615"/>
      <c r="FZ165" s="615"/>
      <c r="GA165" s="615"/>
      <c r="GB165" s="615"/>
      <c r="GC165" s="615"/>
      <c r="GD165" s="615"/>
      <c r="GE165" s="615"/>
      <c r="GF165" s="615"/>
      <c r="GG165" s="615"/>
      <c r="GH165" s="615"/>
      <c r="GI165" s="615"/>
      <c r="GJ165" s="615"/>
      <c r="GK165" s="615"/>
      <c r="GL165" s="615"/>
      <c r="GM165" s="615"/>
      <c r="GN165" s="615"/>
      <c r="GO165" s="615"/>
      <c r="GP165" s="615"/>
      <c r="GQ165" s="615"/>
      <c r="GR165" s="615"/>
      <c r="GS165" s="615"/>
      <c r="GT165" s="615"/>
      <c r="GU165" s="615"/>
      <c r="GV165" s="615"/>
      <c r="GW165" s="615"/>
      <c r="GX165" s="615"/>
      <c r="GY165" s="615"/>
      <c r="GZ165" s="615"/>
      <c r="HA165" s="615"/>
      <c r="HB165" s="615"/>
      <c r="HC165" s="615"/>
      <c r="HD165" s="615"/>
      <c r="HE165" s="615"/>
      <c r="HF165" s="615"/>
      <c r="HG165" s="615"/>
      <c r="HH165" s="615"/>
      <c r="HI165" s="615"/>
      <c r="HJ165" s="615"/>
      <c r="HK165" s="615"/>
      <c r="HL165" s="615"/>
      <c r="HM165" s="615"/>
      <c r="HN165" s="615"/>
      <c r="HO165" s="615"/>
      <c r="HP165" s="615"/>
      <c r="HQ165" s="615"/>
      <c r="HR165" s="615"/>
      <c r="HS165" s="615"/>
      <c r="HT165" s="615"/>
      <c r="HU165" s="615"/>
      <c r="HV165" s="615"/>
      <c r="HW165" s="615"/>
      <c r="HX165" s="615"/>
      <c r="HY165" s="615"/>
      <c r="HZ165" s="615"/>
      <c r="IA165" s="615"/>
      <c r="IB165" s="615"/>
      <c r="IC165" s="615"/>
      <c r="ID165" s="615"/>
      <c r="IE165" s="615"/>
      <c r="IF165" s="615"/>
      <c r="IG165" s="615"/>
    </row>
    <row r="166" spans="1:15" ht="25.5" customHeight="1">
      <c r="A166" s="343" t="s">
        <v>54</v>
      </c>
      <c r="B166" s="344" t="e">
        <f>B5+B30+B31+B37+B47+B58+B65+B82+B96+B106+B113+B121+B128+B135+B138+B141+B143+B147+B151+B154+B158+B161+B165+B163</f>
        <v>#REF!</v>
      </c>
      <c r="C166" s="344">
        <f>C5+C30+C31+C37+C47+C58+C65+C82+C96+C106+C113+C121+C128+C135+C138+C141+C143+C147+C151+C154+C158+C161+C163+C165</f>
        <v>1198072</v>
      </c>
      <c r="D166" s="345">
        <f>D5+D30+D31+D37+D47+D58+D65+D82+D96+D106+D113+D121+D128+D135+D138+D141+D143+D147+D151+D154+D158+D161+D163+D165</f>
        <v>1147459</v>
      </c>
      <c r="E166" s="346">
        <f t="shared" si="12"/>
        <v>95.77546257653964</v>
      </c>
      <c r="F166" s="345">
        <f aca="true" t="shared" si="13" ref="F166:M166">F5+F30+F31+F37+F47+F58+F65+F82+F96+F106+F113+F121+F128+F135+F138+F141+F143+F147+F151+F154+F158+F161+F165</f>
        <v>242429</v>
      </c>
      <c r="G166" s="344">
        <f t="shared" si="13"/>
        <v>0</v>
      </c>
      <c r="H166" s="344">
        <f t="shared" si="13"/>
        <v>0</v>
      </c>
      <c r="I166" s="344">
        <f t="shared" si="13"/>
        <v>0</v>
      </c>
      <c r="J166" s="344">
        <f t="shared" si="13"/>
        <v>0</v>
      </c>
      <c r="K166" s="344">
        <f t="shared" si="13"/>
        <v>0</v>
      </c>
      <c r="L166" s="344" t="e">
        <f t="shared" si="13"/>
        <v>#REF!</v>
      </c>
      <c r="M166" s="344">
        <f t="shared" si="13"/>
        <v>0</v>
      </c>
      <c r="O166" s="316" t="e">
        <f>O5+O30+O31+O37+O47+O58+O65+O82+O96+O106+O113+O121+O128+O135+O138+O141+O143+O147+O151+O154+O158+O161+O165</f>
        <v>#REF!</v>
      </c>
    </row>
  </sheetData>
  <sheetProtection/>
  <mergeCells count="3">
    <mergeCell ref="A1:F1"/>
    <mergeCell ref="A2:F2"/>
    <mergeCell ref="D3:F3"/>
  </mergeCells>
  <printOptions horizontalCentered="1"/>
  <pageMargins left="0.5905511811023623" right="0.5905511811023623" top="0.9842519685039371" bottom="0.9842519685039371" header="0.5118110236220472" footer="0.7874015748031497"/>
  <pageSetup firstPageNumber="9" useFirstPageNumber="1" fitToHeight="0" fitToWidth="1" horizontalDpi="600" verticalDpi="600" orientation="portrait" paperSize="9" scale="74" r:id="rId1"/>
  <headerFooter scaleWithDoc="0" alignWithMargins="0">
    <evenFooter>&amp;L&amp;12-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0"/>
  <sheetViews>
    <sheetView zoomScaleSheetLayoutView="100" workbookViewId="0" topLeftCell="A1">
      <selection activeCell="J11" sqref="J11"/>
    </sheetView>
  </sheetViews>
  <sheetFormatPr defaultColWidth="7.50390625" defaultRowHeight="14.25"/>
  <cols>
    <col min="1" max="1" width="37.125" style="149" customWidth="1"/>
    <col min="2" max="2" width="12.50390625" style="150" customWidth="1"/>
    <col min="3" max="3" width="12.25390625" style="150" customWidth="1"/>
    <col min="4" max="4" width="12.875" style="150" customWidth="1"/>
    <col min="5" max="5" width="11.625" style="151" customWidth="1"/>
    <col min="6" max="7" width="7.50390625" style="149" customWidth="1"/>
    <col min="8" max="8" width="10.00390625" style="149" customWidth="1"/>
    <col min="9" max="180" width="7.50390625" style="149" customWidth="1"/>
    <col min="181" max="212" width="7.375" style="149" customWidth="1"/>
    <col min="213" max="213" width="7.375" style="298" bestFit="1" customWidth="1"/>
    <col min="214" max="16384" width="7.50390625" style="298" customWidth="1"/>
  </cols>
  <sheetData>
    <row r="1" spans="1:212" s="297" customFormat="1" ht="17.25" customHeight="1">
      <c r="A1" s="561" t="s">
        <v>1568</v>
      </c>
      <c r="B1" s="561"/>
      <c r="C1" s="561"/>
      <c r="D1" s="561"/>
      <c r="E1" s="562"/>
      <c r="F1" s="561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</row>
    <row r="2" spans="1:5" ht="24.75" customHeight="1">
      <c r="A2" s="565" t="s">
        <v>1569</v>
      </c>
      <c r="B2" s="565"/>
      <c r="C2" s="565"/>
      <c r="D2" s="565"/>
      <c r="E2" s="565"/>
    </row>
    <row r="3" spans="1:5" ht="15" customHeight="1">
      <c r="A3" s="124"/>
      <c r="B3" s="300"/>
      <c r="C3" s="556" t="s">
        <v>1822</v>
      </c>
      <c r="D3" s="556"/>
      <c r="E3" s="556"/>
    </row>
    <row r="4" spans="1:5" s="122" customFormat="1" ht="51" customHeight="1">
      <c r="A4" s="152" t="s">
        <v>1570</v>
      </c>
      <c r="B4" s="153" t="s">
        <v>1341</v>
      </c>
      <c r="C4" s="153" t="s">
        <v>1380</v>
      </c>
      <c r="D4" s="153" t="s">
        <v>1343</v>
      </c>
      <c r="E4" s="154" t="s">
        <v>1344</v>
      </c>
    </row>
    <row r="5" spans="1:5" s="122" customFormat="1" ht="27" customHeight="1">
      <c r="A5" s="155" t="s">
        <v>1345</v>
      </c>
      <c r="B5" s="301">
        <f>B6+B7+B10+B11+B12+B13</f>
        <v>1151800</v>
      </c>
      <c r="C5" s="301">
        <f>C6+C7+C10+C11+C12+C13</f>
        <v>1759800</v>
      </c>
      <c r="D5" s="301">
        <f>D6+D7+D10+D11+D12+D13</f>
        <v>1760221</v>
      </c>
      <c r="E5" s="302">
        <f aca="true" t="shared" si="0" ref="E5:E13">D5/C5*100</f>
        <v>100.02392317308787</v>
      </c>
    </row>
    <row r="6" spans="1:5" s="122" customFormat="1" ht="27" customHeight="1">
      <c r="A6" s="303" t="s">
        <v>1571</v>
      </c>
      <c r="B6" s="156">
        <v>1130000</v>
      </c>
      <c r="C6" s="156">
        <v>1717500</v>
      </c>
      <c r="D6" s="156">
        <v>1717712</v>
      </c>
      <c r="E6" s="304">
        <f t="shared" si="0"/>
        <v>100.01234352256185</v>
      </c>
    </row>
    <row r="7" spans="1:5" s="122" customFormat="1" ht="27" customHeight="1">
      <c r="A7" s="303" t="s">
        <v>1572</v>
      </c>
      <c r="B7" s="156">
        <f>B8+B9</f>
        <v>3300</v>
      </c>
      <c r="C7" s="156">
        <f>C8+C9</f>
        <v>3700</v>
      </c>
      <c r="D7" s="156">
        <f>D8+D9</f>
        <v>3838</v>
      </c>
      <c r="E7" s="304">
        <f t="shared" si="0"/>
        <v>103.72972972972974</v>
      </c>
    </row>
    <row r="8" spans="1:5" ht="27" customHeight="1">
      <c r="A8" s="305" t="s">
        <v>1573</v>
      </c>
      <c r="B8" s="156">
        <v>800</v>
      </c>
      <c r="C8" s="156">
        <v>1100</v>
      </c>
      <c r="D8" s="156">
        <v>1193</v>
      </c>
      <c r="E8" s="304">
        <f t="shared" si="0"/>
        <v>108.45454545454545</v>
      </c>
    </row>
    <row r="9" spans="1:5" s="122" customFormat="1" ht="27" customHeight="1">
      <c r="A9" s="158" t="s">
        <v>1574</v>
      </c>
      <c r="B9" s="156">
        <v>2500</v>
      </c>
      <c r="C9" s="156">
        <v>2600</v>
      </c>
      <c r="D9" s="156">
        <v>2645</v>
      </c>
      <c r="E9" s="304">
        <f t="shared" si="0"/>
        <v>101.73076923076923</v>
      </c>
    </row>
    <row r="10" spans="1:5" s="122" customFormat="1" ht="27" customHeight="1">
      <c r="A10" s="305" t="s">
        <v>1575</v>
      </c>
      <c r="B10" s="156">
        <v>7000</v>
      </c>
      <c r="C10" s="156">
        <v>26600</v>
      </c>
      <c r="D10" s="156">
        <v>26598</v>
      </c>
      <c r="E10" s="304">
        <f t="shared" si="0"/>
        <v>99.99248120300751</v>
      </c>
    </row>
    <row r="11" spans="1:5" s="122" customFormat="1" ht="27" customHeight="1">
      <c r="A11" s="305" t="s">
        <v>1576</v>
      </c>
      <c r="B11" s="156">
        <v>200</v>
      </c>
      <c r="C11" s="156">
        <v>7200</v>
      </c>
      <c r="D11" s="156">
        <v>7221</v>
      </c>
      <c r="E11" s="304">
        <f t="shared" si="0"/>
        <v>100.29166666666667</v>
      </c>
    </row>
    <row r="12" spans="1:5" s="122" customFormat="1" ht="34.5" customHeight="1">
      <c r="A12" s="305" t="s">
        <v>1577</v>
      </c>
      <c r="B12" s="159">
        <v>300</v>
      </c>
      <c r="C12" s="159">
        <v>300</v>
      </c>
      <c r="D12" s="159">
        <v>342</v>
      </c>
      <c r="E12" s="304">
        <f t="shared" si="0"/>
        <v>113.99999999999999</v>
      </c>
    </row>
    <row r="13" spans="1:5" ht="27" customHeight="1">
      <c r="A13" s="303" t="s">
        <v>1578</v>
      </c>
      <c r="B13" s="156">
        <v>11000</v>
      </c>
      <c r="C13" s="156">
        <v>4500</v>
      </c>
      <c r="D13" s="156">
        <v>4510</v>
      </c>
      <c r="E13" s="304">
        <f t="shared" si="0"/>
        <v>100.22222222222221</v>
      </c>
    </row>
    <row r="14" spans="1:5" ht="27" customHeight="1">
      <c r="A14" s="306" t="s">
        <v>1579</v>
      </c>
      <c r="B14" s="301"/>
      <c r="C14" s="301"/>
      <c r="D14" s="301"/>
      <c r="E14" s="302"/>
    </row>
    <row r="15" spans="1:5" ht="27" customHeight="1">
      <c r="A15" s="306" t="s">
        <v>1365</v>
      </c>
      <c r="B15" s="301">
        <f>B16+B19+B17+B18</f>
        <v>109579</v>
      </c>
      <c r="C15" s="301">
        <f>C16+C19+C17+C18</f>
        <v>390349</v>
      </c>
      <c r="D15" s="301">
        <f>D16+D19+D17+D18</f>
        <v>395753</v>
      </c>
      <c r="E15" s="302"/>
    </row>
    <row r="16" spans="1:5" ht="27" customHeight="1">
      <c r="A16" s="305" t="s">
        <v>1580</v>
      </c>
      <c r="B16" s="156">
        <v>1140</v>
      </c>
      <c r="C16" s="156">
        <v>1910</v>
      </c>
      <c r="D16" s="156">
        <v>1908</v>
      </c>
      <c r="E16" s="304"/>
    </row>
    <row r="17" spans="1:5" ht="27" customHeight="1">
      <c r="A17" s="305" t="s">
        <v>1581</v>
      </c>
      <c r="B17" s="156"/>
      <c r="C17" s="156"/>
      <c r="D17" s="156">
        <v>5406</v>
      </c>
      <c r="E17" s="304"/>
    </row>
    <row r="18" spans="1:5" ht="27" customHeight="1">
      <c r="A18" s="305" t="s">
        <v>1582</v>
      </c>
      <c r="B18" s="156">
        <v>20735</v>
      </c>
      <c r="C18" s="156">
        <v>300735</v>
      </c>
      <c r="D18" s="156">
        <v>300735</v>
      </c>
      <c r="E18" s="304"/>
    </row>
    <row r="19" spans="1:5" ht="27" customHeight="1">
      <c r="A19" s="305" t="s">
        <v>1583</v>
      </c>
      <c r="B19" s="307">
        <v>87704</v>
      </c>
      <c r="C19" s="307">
        <v>87704</v>
      </c>
      <c r="D19" s="307">
        <v>87704</v>
      </c>
      <c r="E19" s="304"/>
    </row>
    <row r="20" spans="1:5" ht="27" customHeight="1">
      <c r="A20" s="308" t="s">
        <v>1375</v>
      </c>
      <c r="B20" s="309">
        <f>B5+B14+B15</f>
        <v>1261379</v>
      </c>
      <c r="C20" s="309">
        <f>C5+C14+C15</f>
        <v>2150149</v>
      </c>
      <c r="D20" s="309">
        <f>D5+D14+D15</f>
        <v>2155974</v>
      </c>
      <c r="E20" s="304"/>
    </row>
  </sheetData>
  <sheetProtection/>
  <mergeCells count="3">
    <mergeCell ref="A1:F1"/>
    <mergeCell ref="A2:E2"/>
    <mergeCell ref="C3:E3"/>
  </mergeCells>
  <conditionalFormatting sqref="A4:A5 A9">
    <cfRule type="cellIs" priority="1" dxfId="8" operator="equal" stopIfTrue="1">
      <formula>0</formula>
    </cfRule>
  </conditionalFormatting>
  <printOptions/>
  <pageMargins left="0.9842519685039371" right="0.9842519685039371" top="0.9842519685039371" bottom="0.9842519685039371" header="0.31496062992125984" footer="0.9448818897637796"/>
  <pageSetup firstPageNumber="256" useFirstPageNumber="1" fitToHeight="0" fitToWidth="1" horizontalDpi="600" verticalDpi="600" orientation="portrait" paperSize="9" scale="87" r:id="rId1"/>
  <headerFooter differentOddEven="1" alignWithMargins="0">
    <evenFooter>&amp;R&amp;14• &amp;P •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1"/>
  <sheetViews>
    <sheetView zoomScaleSheetLayoutView="100" workbookViewId="0" topLeftCell="A10">
      <selection activeCell="N26" sqref="N26"/>
    </sheetView>
  </sheetViews>
  <sheetFormatPr defaultColWidth="9.00390625" defaultRowHeight="14.25"/>
  <cols>
    <col min="1" max="1" width="48.625" style="131" customWidth="1"/>
    <col min="2" max="2" width="12.125" style="132" customWidth="1"/>
    <col min="3" max="3" width="12.25390625" style="132" customWidth="1"/>
    <col min="4" max="4" width="12.125" style="132" customWidth="1"/>
    <col min="5" max="5" width="9.375" style="132" customWidth="1"/>
    <col min="6" max="6" width="12.25390625" style="133" customWidth="1"/>
    <col min="7" max="7" width="9.00390625" style="131" hidden="1" customWidth="1"/>
    <col min="8" max="12" width="8.75390625" style="131" hidden="1" customWidth="1"/>
    <col min="13" max="13" width="9.00390625" style="131" bestFit="1" customWidth="1"/>
    <col min="14" max="16384" width="9.00390625" style="131" customWidth="1"/>
  </cols>
  <sheetData>
    <row r="1" spans="1:6" s="287" customFormat="1" ht="17.25" customHeight="1">
      <c r="A1" s="561" t="s">
        <v>1584</v>
      </c>
      <c r="B1" s="561"/>
      <c r="C1" s="561"/>
      <c r="D1" s="561"/>
      <c r="E1" s="562"/>
      <c r="F1" s="561"/>
    </row>
    <row r="2" spans="1:6" ht="24.75" customHeight="1">
      <c r="A2" s="566" t="s">
        <v>1585</v>
      </c>
      <c r="B2" s="566"/>
      <c r="C2" s="566"/>
      <c r="D2" s="566"/>
      <c r="E2" s="566"/>
      <c r="F2" s="566"/>
    </row>
    <row r="3" spans="1:6" ht="15" customHeight="1">
      <c r="A3" s="135"/>
      <c r="B3" s="288"/>
      <c r="C3" s="288"/>
      <c r="D3" s="556" t="s">
        <v>1822</v>
      </c>
      <c r="E3" s="556"/>
      <c r="F3" s="556"/>
    </row>
    <row r="4" spans="1:8" ht="51.75" customHeight="1">
      <c r="A4" s="289" t="s">
        <v>86</v>
      </c>
      <c r="B4" s="136" t="s">
        <v>1586</v>
      </c>
      <c r="C4" s="136" t="s">
        <v>1587</v>
      </c>
      <c r="D4" s="136" t="s">
        <v>1588</v>
      </c>
      <c r="E4" s="136" t="s">
        <v>1344</v>
      </c>
      <c r="F4" s="137" t="s">
        <v>1381</v>
      </c>
      <c r="H4" s="148" t="s">
        <v>1417</v>
      </c>
    </row>
    <row r="5" spans="1:8" ht="27" customHeight="1">
      <c r="A5" s="290" t="s">
        <v>1383</v>
      </c>
      <c r="B5" s="138">
        <f>B6+B8+B11+B15+B17+B19+B23+B24</f>
        <v>1159544</v>
      </c>
      <c r="C5" s="138">
        <f>C6+C8+C11+C15+C17+C19+C23+C24</f>
        <v>1894388</v>
      </c>
      <c r="D5" s="138">
        <f>D6+D8+D11+D15+D17+D19+D23+D24</f>
        <v>1826725</v>
      </c>
      <c r="E5" s="291">
        <f aca="true" t="shared" si="0" ref="E5:E16">D5/C5*100</f>
        <v>96.4282396214503</v>
      </c>
      <c r="F5" s="138">
        <f>F6+F8+F11+F15+F17+F19+F23</f>
        <v>1908</v>
      </c>
      <c r="H5" s="148">
        <f>H6+H8+H11+H15+H17+H19+H23+H24</f>
        <v>67663</v>
      </c>
    </row>
    <row r="6" spans="1:8" ht="27" customHeight="1">
      <c r="A6" s="292" t="s">
        <v>1589</v>
      </c>
      <c r="B6" s="136"/>
      <c r="C6" s="139"/>
      <c r="D6" s="139"/>
      <c r="E6" s="157"/>
      <c r="F6" s="293">
        <f>F7</f>
        <v>-2</v>
      </c>
      <c r="H6" s="148"/>
    </row>
    <row r="7" spans="1:8" ht="27" customHeight="1">
      <c r="A7" s="292" t="s">
        <v>1590</v>
      </c>
      <c r="B7" s="136"/>
      <c r="C7" s="139"/>
      <c r="D7" s="139"/>
      <c r="E7" s="157"/>
      <c r="F7" s="293">
        <v>-2</v>
      </c>
      <c r="H7" s="148"/>
    </row>
    <row r="8" spans="1:8" ht="27" customHeight="1">
      <c r="A8" s="292" t="s">
        <v>1591</v>
      </c>
      <c r="B8" s="139">
        <f>B9+B10</f>
        <v>535</v>
      </c>
      <c r="C8" s="139">
        <f>C9+C10</f>
        <v>637</v>
      </c>
      <c r="D8" s="139">
        <f>D9+D10</f>
        <v>517</v>
      </c>
      <c r="E8" s="157">
        <f t="shared" si="0"/>
        <v>81.16169544740973</v>
      </c>
      <c r="F8" s="139">
        <f>F9+F10</f>
        <v>633</v>
      </c>
      <c r="H8" s="131">
        <f>H9+H10</f>
        <v>120</v>
      </c>
    </row>
    <row r="9" spans="1:8" ht="27" customHeight="1">
      <c r="A9" s="292" t="s">
        <v>1592</v>
      </c>
      <c r="B9" s="139">
        <v>535</v>
      </c>
      <c r="C9" s="139">
        <f>D9+H9</f>
        <v>637</v>
      </c>
      <c r="D9" s="139">
        <v>517</v>
      </c>
      <c r="E9" s="157">
        <f t="shared" si="0"/>
        <v>81.16169544740973</v>
      </c>
      <c r="F9" s="139">
        <v>633</v>
      </c>
      <c r="H9" s="131">
        <v>120</v>
      </c>
    </row>
    <row r="10" spans="1:6" ht="27" customHeight="1">
      <c r="A10" s="292" t="s">
        <v>1593</v>
      </c>
      <c r="B10" s="139"/>
      <c r="C10" s="139"/>
      <c r="D10" s="139"/>
      <c r="E10" s="157"/>
      <c r="F10" s="139"/>
    </row>
    <row r="11" spans="1:8" ht="27" customHeight="1">
      <c r="A11" s="142" t="s">
        <v>1594</v>
      </c>
      <c r="B11" s="139">
        <f>B12+B13+B14</f>
        <v>1127227</v>
      </c>
      <c r="C11" s="139">
        <f aca="true" t="shared" si="1" ref="C11:C24">D11+H11</f>
        <v>1586469</v>
      </c>
      <c r="D11" s="139">
        <f>D12+D13+D14</f>
        <v>1519424</v>
      </c>
      <c r="E11" s="157">
        <f t="shared" si="0"/>
        <v>95.77394830910657</v>
      </c>
      <c r="F11" s="139"/>
      <c r="H11" s="131">
        <f>H12+H13</f>
        <v>67045</v>
      </c>
    </row>
    <row r="12" spans="1:8" ht="27" customHeight="1">
      <c r="A12" s="143" t="s">
        <v>1595</v>
      </c>
      <c r="B12" s="139">
        <v>1119053</v>
      </c>
      <c r="C12" s="139">
        <f t="shared" si="1"/>
        <v>1556745</v>
      </c>
      <c r="D12" s="139">
        <v>1490885</v>
      </c>
      <c r="E12" s="157">
        <f t="shared" si="0"/>
        <v>95.7693777722106</v>
      </c>
      <c r="F12" s="139"/>
      <c r="H12" s="131">
        <v>65860</v>
      </c>
    </row>
    <row r="13" spans="1:8" ht="27" customHeight="1">
      <c r="A13" s="143" t="s">
        <v>1596</v>
      </c>
      <c r="B13" s="139">
        <v>7974</v>
      </c>
      <c r="C13" s="139">
        <f t="shared" si="1"/>
        <v>22538</v>
      </c>
      <c r="D13" s="139">
        <v>21353</v>
      </c>
      <c r="E13" s="157">
        <f t="shared" si="0"/>
        <v>94.74221315112254</v>
      </c>
      <c r="F13" s="146"/>
      <c r="H13" s="131">
        <v>1185</v>
      </c>
    </row>
    <row r="14" spans="1:6" ht="27" customHeight="1">
      <c r="A14" s="143" t="s">
        <v>1597</v>
      </c>
      <c r="B14" s="141">
        <v>200</v>
      </c>
      <c r="C14" s="139">
        <f t="shared" si="1"/>
        <v>7186</v>
      </c>
      <c r="D14" s="141">
        <v>7186</v>
      </c>
      <c r="E14" s="157">
        <f t="shared" si="0"/>
        <v>100</v>
      </c>
      <c r="F14" s="145"/>
    </row>
    <row r="15" spans="1:8" ht="27" customHeight="1">
      <c r="A15" s="143" t="s">
        <v>1598</v>
      </c>
      <c r="B15" s="141">
        <f>B16</f>
        <v>13</v>
      </c>
      <c r="C15" s="139">
        <f t="shared" si="1"/>
        <v>17</v>
      </c>
      <c r="D15" s="141">
        <f>D16</f>
        <v>17</v>
      </c>
      <c r="E15" s="157">
        <f t="shared" si="0"/>
        <v>100</v>
      </c>
      <c r="F15" s="141">
        <f>F16</f>
        <v>14</v>
      </c>
      <c r="H15" s="131">
        <f>H16</f>
        <v>0</v>
      </c>
    </row>
    <row r="16" spans="1:6" ht="27" customHeight="1">
      <c r="A16" s="143" t="s">
        <v>1599</v>
      </c>
      <c r="B16" s="141">
        <v>13</v>
      </c>
      <c r="C16" s="139">
        <f t="shared" si="1"/>
        <v>17</v>
      </c>
      <c r="D16" s="141">
        <v>17</v>
      </c>
      <c r="E16" s="157">
        <f t="shared" si="0"/>
        <v>100</v>
      </c>
      <c r="F16" s="141">
        <v>14</v>
      </c>
    </row>
    <row r="17" spans="1:6" ht="27" customHeight="1">
      <c r="A17" s="143" t="s">
        <v>1600</v>
      </c>
      <c r="B17" s="141"/>
      <c r="C17" s="139"/>
      <c r="D17" s="141"/>
      <c r="E17" s="157"/>
      <c r="F17" s="141"/>
    </row>
    <row r="18" spans="1:6" ht="27" customHeight="1">
      <c r="A18" s="143" t="s">
        <v>1601</v>
      </c>
      <c r="B18" s="141"/>
      <c r="C18" s="139"/>
      <c r="D18" s="141"/>
      <c r="E18" s="157"/>
      <c r="F18" s="141"/>
    </row>
    <row r="19" spans="1:8" ht="27" customHeight="1">
      <c r="A19" s="142" t="s">
        <v>1602</v>
      </c>
      <c r="B19" s="139">
        <f>B20+B21+B22</f>
        <v>16674</v>
      </c>
      <c r="C19" s="139">
        <f t="shared" si="1"/>
        <v>290047</v>
      </c>
      <c r="D19" s="139">
        <f>D20+D21+D22</f>
        <v>289549</v>
      </c>
      <c r="E19" s="157">
        <f aca="true" t="shared" si="2" ref="E19:E24">D19/C19*100</f>
        <v>99.82830368871251</v>
      </c>
      <c r="F19" s="141">
        <f>F22</f>
        <v>1263</v>
      </c>
      <c r="H19" s="131">
        <f>H20+H22</f>
        <v>498</v>
      </c>
    </row>
    <row r="20" spans="1:8" ht="27" customHeight="1">
      <c r="A20" s="143" t="s">
        <v>1603</v>
      </c>
      <c r="B20" s="139">
        <v>11836</v>
      </c>
      <c r="C20" s="139">
        <f t="shared" si="1"/>
        <v>284972</v>
      </c>
      <c r="D20" s="139">
        <v>284782</v>
      </c>
      <c r="E20" s="157">
        <f t="shared" si="2"/>
        <v>99.93332678298219</v>
      </c>
      <c r="F20" s="141"/>
      <c r="H20" s="131">
        <v>190</v>
      </c>
    </row>
    <row r="21" spans="1:6" ht="27" customHeight="1">
      <c r="A21" s="143" t="s">
        <v>1604</v>
      </c>
      <c r="B21" s="139">
        <v>235</v>
      </c>
      <c r="C21" s="139">
        <f t="shared" si="1"/>
        <v>235</v>
      </c>
      <c r="D21" s="139">
        <v>235</v>
      </c>
      <c r="E21" s="157">
        <f t="shared" si="2"/>
        <v>100</v>
      </c>
      <c r="F21" s="141"/>
    </row>
    <row r="22" spans="1:8" ht="27" customHeight="1">
      <c r="A22" s="143" t="s">
        <v>1605</v>
      </c>
      <c r="B22" s="139">
        <v>4603</v>
      </c>
      <c r="C22" s="139">
        <f t="shared" si="1"/>
        <v>4840</v>
      </c>
      <c r="D22" s="139">
        <v>4532</v>
      </c>
      <c r="E22" s="157">
        <f t="shared" si="2"/>
        <v>93.63636363636364</v>
      </c>
      <c r="F22" s="141">
        <v>1263</v>
      </c>
      <c r="H22" s="131">
        <v>308</v>
      </c>
    </row>
    <row r="23" spans="1:6" ht="27" customHeight="1">
      <c r="A23" s="143" t="s">
        <v>1606</v>
      </c>
      <c r="B23" s="139">
        <v>15090</v>
      </c>
      <c r="C23" s="139">
        <f t="shared" si="1"/>
        <v>17215</v>
      </c>
      <c r="D23" s="139">
        <v>17215</v>
      </c>
      <c r="E23" s="157">
        <f t="shared" si="2"/>
        <v>100</v>
      </c>
      <c r="F23" s="145"/>
    </row>
    <row r="24" spans="1:6" ht="27" customHeight="1">
      <c r="A24" s="143" t="s">
        <v>1607</v>
      </c>
      <c r="B24" s="139">
        <v>5</v>
      </c>
      <c r="C24" s="139">
        <f t="shared" si="1"/>
        <v>3</v>
      </c>
      <c r="D24" s="139">
        <v>3</v>
      </c>
      <c r="E24" s="157">
        <f t="shared" si="2"/>
        <v>100</v>
      </c>
      <c r="F24" s="145"/>
    </row>
    <row r="25" spans="1:253" s="134" customFormat="1" ht="27" customHeight="1">
      <c r="A25" s="144" t="s">
        <v>1608</v>
      </c>
      <c r="B25" s="138">
        <f>B26+B27+B28+B29</f>
        <v>101835</v>
      </c>
      <c r="C25" s="138">
        <f>C26+C27+C28+C29</f>
        <v>255761</v>
      </c>
      <c r="D25" s="138">
        <f>D26+D27+D28+D29</f>
        <v>329249</v>
      </c>
      <c r="E25" s="144"/>
      <c r="F25" s="144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</row>
    <row r="26" spans="1:253" s="134" customFormat="1" ht="27" customHeight="1">
      <c r="A26" s="142" t="s">
        <v>1609</v>
      </c>
      <c r="B26" s="138"/>
      <c r="C26" s="139">
        <v>60000</v>
      </c>
      <c r="D26" s="139">
        <v>112675</v>
      </c>
      <c r="E26" s="144"/>
      <c r="F26" s="14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</row>
    <row r="27" spans="1:253" s="134" customFormat="1" ht="27" customHeight="1">
      <c r="A27" s="142" t="s">
        <v>1610</v>
      </c>
      <c r="B27" s="139">
        <v>66000</v>
      </c>
      <c r="C27" s="294">
        <v>110600</v>
      </c>
      <c r="D27" s="139">
        <v>111719</v>
      </c>
      <c r="E27" s="140"/>
      <c r="F27" s="14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</row>
    <row r="28" spans="1:253" s="134" customFormat="1" ht="27" customHeight="1">
      <c r="A28" s="142" t="s">
        <v>1611</v>
      </c>
      <c r="B28" s="139"/>
      <c r="C28" s="139">
        <v>49326</v>
      </c>
      <c r="D28" s="139">
        <v>69020</v>
      </c>
      <c r="E28" s="140"/>
      <c r="F28" s="140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</row>
    <row r="29" spans="1:6" ht="27" customHeight="1">
      <c r="A29" s="142" t="s">
        <v>1612</v>
      </c>
      <c r="B29" s="139">
        <v>35835</v>
      </c>
      <c r="C29" s="139">
        <v>35835</v>
      </c>
      <c r="D29" s="139">
        <v>35835</v>
      </c>
      <c r="E29" s="139"/>
      <c r="F29" s="145"/>
    </row>
    <row r="30" spans="1:6" ht="27" customHeight="1">
      <c r="A30" s="147" t="s">
        <v>69</v>
      </c>
      <c r="B30" s="138">
        <f>B5+B25</f>
        <v>1261379</v>
      </c>
      <c r="C30" s="138">
        <f>C5+C25</f>
        <v>2150149</v>
      </c>
      <c r="D30" s="138">
        <f>D5+D25</f>
        <v>2155974</v>
      </c>
      <c r="E30" s="138"/>
      <c r="F30" s="138"/>
    </row>
    <row r="31" spans="1:5" ht="22.5" customHeight="1">
      <c r="A31" s="295"/>
      <c r="B31" s="296"/>
      <c r="C31" s="296"/>
      <c r="D31" s="296"/>
      <c r="E31" s="296"/>
    </row>
  </sheetData>
  <sheetProtection/>
  <mergeCells count="3">
    <mergeCell ref="A1:F1"/>
    <mergeCell ref="A2:F2"/>
    <mergeCell ref="D3:F3"/>
  </mergeCells>
  <printOptions/>
  <pageMargins left="0.5905511811023623" right="0.5905511811023623" top="0.9842519685039371" bottom="0.9842519685039371" header="0.31496062992125984" footer="0.7874015748031497"/>
  <pageSetup firstPageNumber="257" useFirstPageNumber="1"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2"/>
  <sheetViews>
    <sheetView showZeros="0" zoomScaleSheetLayoutView="100" workbookViewId="0" topLeftCell="A16">
      <selection activeCell="F46" sqref="F46"/>
    </sheetView>
  </sheetViews>
  <sheetFormatPr defaultColWidth="9.00390625" defaultRowHeight="14.25"/>
  <cols>
    <col min="1" max="1" width="48.625" style="131" customWidth="1"/>
    <col min="2" max="2" width="12.125" style="132" customWidth="1"/>
    <col min="3" max="4" width="13.625" style="132" customWidth="1"/>
    <col min="5" max="5" width="9.875" style="132" customWidth="1"/>
    <col min="6" max="6" width="10.625" style="133" customWidth="1"/>
    <col min="7" max="10" width="9.00390625" style="131" hidden="1" customWidth="1"/>
    <col min="11" max="11" width="8.75390625" style="131" hidden="1" customWidth="1"/>
    <col min="12" max="12" width="9.00390625" style="131" bestFit="1" customWidth="1"/>
    <col min="13" max="16384" width="9.00390625" style="131" customWidth="1"/>
  </cols>
  <sheetData>
    <row r="1" spans="1:6" s="287" customFormat="1" ht="17.25" customHeight="1">
      <c r="A1" s="561" t="s">
        <v>1613</v>
      </c>
      <c r="B1" s="561"/>
      <c r="C1" s="561"/>
      <c r="D1" s="561"/>
      <c r="E1" s="562"/>
      <c r="F1" s="561"/>
    </row>
    <row r="2" spans="1:6" ht="24.75" customHeight="1">
      <c r="A2" s="566" t="s">
        <v>1614</v>
      </c>
      <c r="B2" s="566"/>
      <c r="C2" s="566"/>
      <c r="D2" s="566"/>
      <c r="E2" s="566"/>
      <c r="F2" s="566"/>
    </row>
    <row r="3" spans="1:6" ht="15" customHeight="1">
      <c r="A3" s="135"/>
      <c r="B3" s="288"/>
      <c r="C3" s="288"/>
      <c r="D3" s="556" t="s">
        <v>1822</v>
      </c>
      <c r="E3" s="556"/>
      <c r="F3" s="556"/>
    </row>
    <row r="4" spans="1:8" ht="51.75" customHeight="1">
      <c r="A4" s="289" t="s">
        <v>86</v>
      </c>
      <c r="B4" s="136" t="s">
        <v>1586</v>
      </c>
      <c r="C4" s="136" t="s">
        <v>1587</v>
      </c>
      <c r="D4" s="136" t="s">
        <v>1588</v>
      </c>
      <c r="E4" s="136" t="s">
        <v>1344</v>
      </c>
      <c r="F4" s="137" t="s">
        <v>1381</v>
      </c>
      <c r="H4" s="148" t="s">
        <v>1417</v>
      </c>
    </row>
    <row r="5" spans="1:8" ht="26.25" customHeight="1">
      <c r="A5" s="290" t="s">
        <v>1383</v>
      </c>
      <c r="B5" s="138">
        <f>B6+B8+B11+B15+B17+B19+B23+B25+B24</f>
        <v>1092033</v>
      </c>
      <c r="C5" s="138">
        <f>C6+C8+C11+C15+C17+C19+C23+C25+C24</f>
        <v>1702971</v>
      </c>
      <c r="D5" s="138">
        <f>D6+D8+D11+D15+D17+D19+D23+D25+D24</f>
        <v>1635308</v>
      </c>
      <c r="E5" s="291">
        <f aca="true" t="shared" si="0" ref="E5:E16">D5/C5*100</f>
        <v>96.0267673377879</v>
      </c>
      <c r="F5" s="138">
        <f>F6+F8+F11+F15+F17+F19+F23+F25</f>
        <v>1908</v>
      </c>
      <c r="H5" s="148">
        <f>H6+H8+H11+H15+H17+H19+H23+H24+H25</f>
        <v>67663</v>
      </c>
    </row>
    <row r="6" spans="1:8" ht="26.25" customHeight="1">
      <c r="A6" s="292" t="s">
        <v>1589</v>
      </c>
      <c r="B6" s="136"/>
      <c r="C6" s="139">
        <f>C7</f>
        <v>0</v>
      </c>
      <c r="D6" s="139">
        <f>D7</f>
        <v>0</v>
      </c>
      <c r="E6" s="157"/>
      <c r="F6" s="293">
        <f>F7</f>
        <v>-2</v>
      </c>
      <c r="H6" s="148"/>
    </row>
    <row r="7" spans="1:8" ht="26.25" customHeight="1">
      <c r="A7" s="292" t="s">
        <v>1590</v>
      </c>
      <c r="B7" s="136"/>
      <c r="C7" s="139">
        <f>D7+H7</f>
        <v>0</v>
      </c>
      <c r="D7" s="139"/>
      <c r="E7" s="157"/>
      <c r="F7" s="293">
        <v>-2</v>
      </c>
      <c r="H7" s="148"/>
    </row>
    <row r="8" spans="1:8" ht="26.25" customHeight="1">
      <c r="A8" s="518" t="s">
        <v>1879</v>
      </c>
      <c r="B8" s="139">
        <f>B9+B10</f>
        <v>531</v>
      </c>
      <c r="C8" s="139">
        <f>C9+C10</f>
        <v>637</v>
      </c>
      <c r="D8" s="139">
        <f>D9+D10</f>
        <v>517</v>
      </c>
      <c r="E8" s="157">
        <f t="shared" si="0"/>
        <v>81.16169544740973</v>
      </c>
      <c r="F8" s="139">
        <f>F9</f>
        <v>633</v>
      </c>
      <c r="H8" s="131">
        <f>H9</f>
        <v>120</v>
      </c>
    </row>
    <row r="9" spans="1:8" ht="26.25" customHeight="1">
      <c r="A9" s="292" t="s">
        <v>1592</v>
      </c>
      <c r="B9" s="139">
        <v>531</v>
      </c>
      <c r="C9" s="139">
        <f>D9+H9</f>
        <v>637</v>
      </c>
      <c r="D9" s="139">
        <v>517</v>
      </c>
      <c r="E9" s="157">
        <f t="shared" si="0"/>
        <v>81.16169544740973</v>
      </c>
      <c r="F9" s="139">
        <v>633</v>
      </c>
      <c r="H9" s="131">
        <v>120</v>
      </c>
    </row>
    <row r="10" spans="1:6" ht="26.25" customHeight="1">
      <c r="A10" s="292" t="s">
        <v>1593</v>
      </c>
      <c r="B10" s="139"/>
      <c r="C10" s="139">
        <f>D10+H10</f>
        <v>0</v>
      </c>
      <c r="D10" s="139"/>
      <c r="E10" s="157"/>
      <c r="F10" s="137"/>
    </row>
    <row r="11" spans="1:8" ht="26.25" customHeight="1">
      <c r="A11" s="142" t="s">
        <v>1594</v>
      </c>
      <c r="B11" s="139">
        <f>B12+B13+B14</f>
        <v>1042520</v>
      </c>
      <c r="C11" s="139">
        <f>C12+C13+C14</f>
        <v>1364870</v>
      </c>
      <c r="D11" s="139">
        <f>D12+D13+D14</f>
        <v>1297825</v>
      </c>
      <c r="E11" s="157">
        <f t="shared" si="0"/>
        <v>95.08781056071274</v>
      </c>
      <c r="F11" s="139"/>
      <c r="H11" s="131">
        <f>H12+H13</f>
        <v>67045</v>
      </c>
    </row>
    <row r="12" spans="1:8" ht="26.25" customHeight="1">
      <c r="A12" s="143" t="s">
        <v>1595</v>
      </c>
      <c r="B12" s="139">
        <v>1039346</v>
      </c>
      <c r="C12" s="139">
        <f>D12+H12</f>
        <v>1352719</v>
      </c>
      <c r="D12" s="139">
        <v>1286859</v>
      </c>
      <c r="E12" s="157">
        <f t="shared" si="0"/>
        <v>95.13128742924437</v>
      </c>
      <c r="F12" s="139"/>
      <c r="H12" s="131">
        <v>65860</v>
      </c>
    </row>
    <row r="13" spans="1:8" ht="26.25" customHeight="1">
      <c r="A13" s="143" t="s">
        <v>1596</v>
      </c>
      <c r="B13" s="139">
        <v>2974</v>
      </c>
      <c r="C13" s="139">
        <f>D13+H13</f>
        <v>4965</v>
      </c>
      <c r="D13" s="139">
        <v>3780</v>
      </c>
      <c r="E13" s="157">
        <f t="shared" si="0"/>
        <v>76.13293051359517</v>
      </c>
      <c r="F13" s="146"/>
      <c r="H13" s="131">
        <v>1185</v>
      </c>
    </row>
    <row r="14" spans="1:6" ht="26.25" customHeight="1">
      <c r="A14" s="143" t="s">
        <v>1597</v>
      </c>
      <c r="B14" s="141">
        <v>200</v>
      </c>
      <c r="C14" s="139">
        <f>D14+H14</f>
        <v>7186</v>
      </c>
      <c r="D14" s="141">
        <v>7186</v>
      </c>
      <c r="E14" s="157">
        <f t="shared" si="0"/>
        <v>100</v>
      </c>
      <c r="F14" s="145"/>
    </row>
    <row r="15" spans="1:8" ht="26.25" customHeight="1">
      <c r="A15" s="143" t="s">
        <v>1598</v>
      </c>
      <c r="B15" s="141">
        <f>B16</f>
        <v>13</v>
      </c>
      <c r="C15" s="141">
        <f>C16</f>
        <v>17</v>
      </c>
      <c r="D15" s="141">
        <f>D16</f>
        <v>17</v>
      </c>
      <c r="E15" s="157">
        <f t="shared" si="0"/>
        <v>100</v>
      </c>
      <c r="F15" s="141">
        <f>F16</f>
        <v>14</v>
      </c>
      <c r="H15" s="131">
        <f>H16</f>
        <v>0</v>
      </c>
    </row>
    <row r="16" spans="1:6" ht="26.25" customHeight="1">
      <c r="A16" s="143" t="s">
        <v>1599</v>
      </c>
      <c r="B16" s="141">
        <v>13</v>
      </c>
      <c r="C16" s="141">
        <f>D16+H16</f>
        <v>17</v>
      </c>
      <c r="D16" s="141">
        <v>17</v>
      </c>
      <c r="E16" s="157">
        <f t="shared" si="0"/>
        <v>100</v>
      </c>
      <c r="F16" s="141">
        <v>14</v>
      </c>
    </row>
    <row r="17" spans="1:6" ht="26.25" customHeight="1">
      <c r="A17" s="143" t="s">
        <v>1600</v>
      </c>
      <c r="B17" s="141"/>
      <c r="C17" s="141"/>
      <c r="D17" s="141"/>
      <c r="E17" s="157"/>
      <c r="F17" s="141"/>
    </row>
    <row r="18" spans="1:6" ht="26.25" customHeight="1">
      <c r="A18" s="143" t="s">
        <v>1601</v>
      </c>
      <c r="B18" s="141"/>
      <c r="C18" s="141"/>
      <c r="D18" s="141"/>
      <c r="E18" s="157"/>
      <c r="F18" s="141"/>
    </row>
    <row r="19" spans="1:8" ht="26.25" customHeight="1">
      <c r="A19" s="142" t="s">
        <v>1602</v>
      </c>
      <c r="B19" s="139">
        <f>B20+B21+B22</f>
        <v>16674</v>
      </c>
      <c r="C19" s="139">
        <f>C20+C21+C22</f>
        <v>287321</v>
      </c>
      <c r="D19" s="139">
        <f>D20+D21+D22</f>
        <v>286823</v>
      </c>
      <c r="E19" s="157">
        <f aca="true" t="shared" si="1" ref="E19:E25">D19/C19*100</f>
        <v>99.8266746948535</v>
      </c>
      <c r="F19" s="141">
        <f>F22</f>
        <v>1263</v>
      </c>
      <c r="H19" s="131">
        <f>H20+H22</f>
        <v>498</v>
      </c>
    </row>
    <row r="20" spans="1:8" ht="26.25" customHeight="1">
      <c r="A20" s="143" t="s">
        <v>1603</v>
      </c>
      <c r="B20" s="139">
        <v>11836</v>
      </c>
      <c r="C20" s="139">
        <f>D20+H20</f>
        <v>284972</v>
      </c>
      <c r="D20" s="139">
        <v>284782</v>
      </c>
      <c r="E20" s="157">
        <f t="shared" si="1"/>
        <v>99.93332678298219</v>
      </c>
      <c r="F20" s="141"/>
      <c r="H20" s="131">
        <v>190</v>
      </c>
    </row>
    <row r="21" spans="1:6" ht="26.25" customHeight="1">
      <c r="A21" s="143" t="s">
        <v>1604</v>
      </c>
      <c r="B21" s="139">
        <v>235</v>
      </c>
      <c r="C21" s="139">
        <f>D21+H21</f>
        <v>235</v>
      </c>
      <c r="D21" s="139">
        <v>235</v>
      </c>
      <c r="E21" s="157">
        <f t="shared" si="1"/>
        <v>100</v>
      </c>
      <c r="F21" s="141"/>
    </row>
    <row r="22" spans="1:8" ht="26.25" customHeight="1">
      <c r="A22" s="143" t="s">
        <v>1605</v>
      </c>
      <c r="B22" s="139">
        <v>4603</v>
      </c>
      <c r="C22" s="139">
        <f>D22+H22</f>
        <v>2114</v>
      </c>
      <c r="D22" s="139">
        <v>1806</v>
      </c>
      <c r="E22" s="157">
        <f t="shared" si="1"/>
        <v>85.43046357615894</v>
      </c>
      <c r="F22" s="141">
        <v>1263</v>
      </c>
      <c r="H22" s="131">
        <v>308</v>
      </c>
    </row>
    <row r="23" spans="1:6" ht="26.25" customHeight="1">
      <c r="A23" s="143" t="s">
        <v>1606</v>
      </c>
      <c r="B23" s="139">
        <v>15090</v>
      </c>
      <c r="C23" s="139">
        <f>D23+H23</f>
        <v>17215</v>
      </c>
      <c r="D23" s="139">
        <v>17215</v>
      </c>
      <c r="E23" s="157">
        <f t="shared" si="1"/>
        <v>100</v>
      </c>
      <c r="F23" s="145"/>
    </row>
    <row r="24" spans="1:6" ht="26.25" customHeight="1">
      <c r="A24" s="143" t="s">
        <v>1607</v>
      </c>
      <c r="B24" s="139">
        <v>5</v>
      </c>
      <c r="C24" s="139">
        <f>D24+H24</f>
        <v>3</v>
      </c>
      <c r="D24" s="139">
        <v>3</v>
      </c>
      <c r="E24" s="157">
        <f t="shared" si="1"/>
        <v>100</v>
      </c>
      <c r="F24" s="145"/>
    </row>
    <row r="25" spans="1:6" ht="26.25" customHeight="1">
      <c r="A25" s="519" t="s">
        <v>1880</v>
      </c>
      <c r="B25" s="139">
        <v>17200</v>
      </c>
      <c r="C25" s="139">
        <v>32908</v>
      </c>
      <c r="D25" s="139">
        <v>32908</v>
      </c>
      <c r="E25" s="157">
        <f t="shared" si="1"/>
        <v>100</v>
      </c>
      <c r="F25" s="145"/>
    </row>
    <row r="26" spans="1:253" s="134" customFormat="1" ht="26.25" customHeight="1">
      <c r="A26" s="144" t="s">
        <v>1608</v>
      </c>
      <c r="B26" s="138">
        <f>B27+B28+B29+B30</f>
        <v>101835</v>
      </c>
      <c r="C26" s="138">
        <f>C27+C28+C29+C30</f>
        <v>265919</v>
      </c>
      <c r="D26" s="138">
        <f>D27+D28+D29+D30</f>
        <v>315620</v>
      </c>
      <c r="E26" s="144"/>
      <c r="F26" s="14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</row>
    <row r="27" spans="1:253" s="134" customFormat="1" ht="26.25" customHeight="1">
      <c r="A27" s="142" t="s">
        <v>1609</v>
      </c>
      <c r="B27" s="138"/>
      <c r="C27" s="139">
        <v>60000</v>
      </c>
      <c r="D27" s="294">
        <v>100553</v>
      </c>
      <c r="E27" s="144"/>
      <c r="F27" s="144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</row>
    <row r="28" spans="1:253" s="134" customFormat="1" ht="26.25" customHeight="1">
      <c r="A28" s="142" t="s">
        <v>1610</v>
      </c>
      <c r="B28" s="139">
        <v>66000</v>
      </c>
      <c r="C28" s="139">
        <v>110600</v>
      </c>
      <c r="D28" s="139">
        <v>111719</v>
      </c>
      <c r="E28" s="140"/>
      <c r="F28" s="140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</row>
    <row r="29" spans="1:253" s="134" customFormat="1" ht="26.25" customHeight="1">
      <c r="A29" s="142" t="s">
        <v>1611</v>
      </c>
      <c r="B29" s="139"/>
      <c r="C29" s="139">
        <v>59484</v>
      </c>
      <c r="D29" s="139">
        <v>67513</v>
      </c>
      <c r="E29" s="140"/>
      <c r="F29" s="14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</row>
    <row r="30" spans="1:6" ht="26.25" customHeight="1">
      <c r="A30" s="142" t="s">
        <v>1612</v>
      </c>
      <c r="B30" s="139">
        <v>35835</v>
      </c>
      <c r="C30" s="139">
        <v>35835</v>
      </c>
      <c r="D30" s="139">
        <v>35835</v>
      </c>
      <c r="E30" s="139"/>
      <c r="F30" s="145"/>
    </row>
    <row r="31" spans="1:6" ht="26.25" customHeight="1">
      <c r="A31" s="147" t="s">
        <v>69</v>
      </c>
      <c r="B31" s="138">
        <f>B5+B26</f>
        <v>1193868</v>
      </c>
      <c r="C31" s="138">
        <f>C5+C26</f>
        <v>1968890</v>
      </c>
      <c r="D31" s="138">
        <f>D5+D26</f>
        <v>1950928</v>
      </c>
      <c r="E31" s="138"/>
      <c r="F31" s="138"/>
    </row>
    <row r="32" spans="1:5" ht="22.5" customHeight="1">
      <c r="A32" s="295"/>
      <c r="B32" s="296"/>
      <c r="C32" s="296"/>
      <c r="D32" s="296"/>
      <c r="E32" s="296"/>
    </row>
  </sheetData>
  <sheetProtection/>
  <mergeCells count="3">
    <mergeCell ref="A1:F1"/>
    <mergeCell ref="A2:F2"/>
    <mergeCell ref="D3:F3"/>
  </mergeCells>
  <printOptions/>
  <pageMargins left="0.5905511811023623" right="0.5905511811023623" top="0.9842519685039371" bottom="0.9842519685039371" header="0.31496062992125984" footer="0.7874015748031497"/>
  <pageSetup firstPageNumber="257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吴娇</dc:creator>
  <cp:keywords/>
  <dc:description/>
  <cp:lastModifiedBy>许燕歌-镇财政</cp:lastModifiedBy>
  <cp:lastPrinted>2022-01-12T06:32:27Z</cp:lastPrinted>
  <dcterms:created xsi:type="dcterms:W3CDTF">2013-12-23T04:18:21Z</dcterms:created>
  <dcterms:modified xsi:type="dcterms:W3CDTF">2022-02-07T02:22:41Z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KSOReadingLayout">
    <vt:bool>false</vt:bool>
  </property>
</Properties>
</file>