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200" windowHeight="11700"/>
  </bookViews>
  <sheets>
    <sheet name="资金分配表" sheetId="3" r:id="rId1"/>
    <sheet name="Sheet1" sheetId="4" r:id="rId2"/>
  </sheets>
  <definedNames>
    <definedName name="_xlnm._FilterDatabase" localSheetId="0" hidden="1">资金分配表!$B$6:$AR$50</definedName>
  </definedNames>
  <calcPr calcId="124519"/>
</workbook>
</file>

<file path=xl/calcChain.xml><?xml version="1.0" encoding="utf-8"?>
<calcChain xmlns="http://schemas.openxmlformats.org/spreadsheetml/2006/main">
  <c r="AN50" i="3"/>
  <c r="AP8" l="1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7"/>
  <c r="AP40" l="1"/>
  <c r="AP41"/>
  <c r="AP42"/>
  <c r="AP43"/>
  <c r="AP44"/>
  <c r="AP45"/>
  <c r="AP46"/>
  <c r="AP47"/>
  <c r="AP48"/>
  <c r="AP49"/>
  <c r="AO50"/>
  <c r="AP50" l="1"/>
  <c r="U50"/>
  <c r="E8"/>
  <c r="H8"/>
  <c r="K8"/>
  <c r="N8"/>
  <c r="P8"/>
  <c r="R8"/>
  <c r="T8"/>
  <c r="W9"/>
  <c r="X9" s="1"/>
  <c r="E9"/>
  <c r="H9"/>
  <c r="K9"/>
  <c r="N9"/>
  <c r="P9"/>
  <c r="R9"/>
  <c r="T9"/>
  <c r="E10"/>
  <c r="H10"/>
  <c r="K10"/>
  <c r="N10"/>
  <c r="P10"/>
  <c r="R10"/>
  <c r="T10"/>
  <c r="W11"/>
  <c r="X11" s="1"/>
  <c r="E11"/>
  <c r="H11"/>
  <c r="K11"/>
  <c r="N11"/>
  <c r="P11"/>
  <c r="R11"/>
  <c r="T11"/>
  <c r="W13"/>
  <c r="X13" s="1"/>
  <c r="E13"/>
  <c r="H13"/>
  <c r="K13"/>
  <c r="N13"/>
  <c r="P13"/>
  <c r="R13"/>
  <c r="T13"/>
  <c r="E12"/>
  <c r="H12"/>
  <c r="K12"/>
  <c r="N12"/>
  <c r="P12"/>
  <c r="R12"/>
  <c r="T12"/>
  <c r="W15"/>
  <c r="X15" s="1"/>
  <c r="E15"/>
  <c r="H15"/>
  <c r="K15"/>
  <c r="N15"/>
  <c r="P15"/>
  <c r="R15"/>
  <c r="T15"/>
  <c r="E14"/>
  <c r="H14"/>
  <c r="K14"/>
  <c r="N14"/>
  <c r="P14"/>
  <c r="R14"/>
  <c r="T14"/>
  <c r="W16"/>
  <c r="X16" s="1"/>
  <c r="E16"/>
  <c r="H16"/>
  <c r="K16"/>
  <c r="N16"/>
  <c r="P16"/>
  <c r="R16"/>
  <c r="T16"/>
  <c r="W18"/>
  <c r="X18" s="1"/>
  <c r="E18"/>
  <c r="H18"/>
  <c r="K18"/>
  <c r="N18"/>
  <c r="P18"/>
  <c r="R18"/>
  <c r="T18"/>
  <c r="W19"/>
  <c r="X19" s="1"/>
  <c r="E19"/>
  <c r="H19"/>
  <c r="K19"/>
  <c r="N19"/>
  <c r="P19"/>
  <c r="R19"/>
  <c r="T19"/>
  <c r="E17"/>
  <c r="H17"/>
  <c r="K17"/>
  <c r="N17"/>
  <c r="P17"/>
  <c r="R17"/>
  <c r="T17"/>
  <c r="W20"/>
  <c r="X20" s="1"/>
  <c r="E20"/>
  <c r="H20"/>
  <c r="K20"/>
  <c r="N20"/>
  <c r="P20"/>
  <c r="R20"/>
  <c r="T20"/>
  <c r="W21"/>
  <c r="X21" s="1"/>
  <c r="E21"/>
  <c r="H21"/>
  <c r="K21"/>
  <c r="N21"/>
  <c r="P21"/>
  <c r="R21"/>
  <c r="T21"/>
  <c r="W22"/>
  <c r="X22" s="1"/>
  <c r="E22"/>
  <c r="H22"/>
  <c r="K22"/>
  <c r="N22"/>
  <c r="P22"/>
  <c r="R22"/>
  <c r="T22"/>
  <c r="W23"/>
  <c r="X23" s="1"/>
  <c r="E23"/>
  <c r="H23"/>
  <c r="K23"/>
  <c r="N23"/>
  <c r="P23"/>
  <c r="R23"/>
  <c r="T23"/>
  <c r="W24"/>
  <c r="X24" s="1"/>
  <c r="E24"/>
  <c r="H24"/>
  <c r="K24"/>
  <c r="N24"/>
  <c r="P24"/>
  <c r="R24"/>
  <c r="T24"/>
  <c r="W25"/>
  <c r="X25" s="1"/>
  <c r="E25"/>
  <c r="H25"/>
  <c r="K25"/>
  <c r="N25"/>
  <c r="P25"/>
  <c r="R25"/>
  <c r="T25"/>
  <c r="W26"/>
  <c r="X26" s="1"/>
  <c r="E26"/>
  <c r="H26"/>
  <c r="K26"/>
  <c r="N26"/>
  <c r="P26"/>
  <c r="R26"/>
  <c r="T26"/>
  <c r="W27"/>
  <c r="X27" s="1"/>
  <c r="E27"/>
  <c r="H27"/>
  <c r="K27"/>
  <c r="N27"/>
  <c r="P27"/>
  <c r="R27"/>
  <c r="T27"/>
  <c r="W28"/>
  <c r="X28" s="1"/>
  <c r="E28"/>
  <c r="H28"/>
  <c r="K28"/>
  <c r="N28"/>
  <c r="P28"/>
  <c r="R28"/>
  <c r="T28"/>
  <c r="W29"/>
  <c r="X29" s="1"/>
  <c r="AL17" l="1"/>
  <c r="AL26"/>
  <c r="AL14"/>
  <c r="AL13"/>
  <c r="AL10"/>
  <c r="AL28"/>
  <c r="AL25"/>
  <c r="AL20"/>
  <c r="AL8"/>
  <c r="AL23"/>
  <c r="AL12"/>
  <c r="AL18"/>
  <c r="AL15"/>
  <c r="AL16"/>
  <c r="AL22"/>
  <c r="AL21"/>
  <c r="AL27"/>
  <c r="AL11"/>
  <c r="AL9"/>
  <c r="AL19"/>
  <c r="AL24"/>
  <c r="E29"/>
  <c r="H29"/>
  <c r="K29"/>
  <c r="N29"/>
  <c r="P29"/>
  <c r="R29"/>
  <c r="T29"/>
  <c r="W30"/>
  <c r="X30" s="1"/>
  <c r="E30"/>
  <c r="H30"/>
  <c r="K30"/>
  <c r="N30"/>
  <c r="P30"/>
  <c r="R30"/>
  <c r="T30"/>
  <c r="E34"/>
  <c r="H34"/>
  <c r="K34"/>
  <c r="N34"/>
  <c r="P34"/>
  <c r="R34"/>
  <c r="T34"/>
  <c r="W32"/>
  <c r="X32" s="1"/>
  <c r="E32"/>
  <c r="H32"/>
  <c r="K32"/>
  <c r="N32"/>
  <c r="P32"/>
  <c r="R32"/>
  <c r="T32"/>
  <c r="E31"/>
  <c r="H31"/>
  <c r="K31"/>
  <c r="N31"/>
  <c r="P31"/>
  <c r="R31"/>
  <c r="T31"/>
  <c r="W33"/>
  <c r="X33" s="1"/>
  <c r="E33"/>
  <c r="H33"/>
  <c r="K33"/>
  <c r="N33"/>
  <c r="P33"/>
  <c r="R33"/>
  <c r="T33"/>
  <c r="W35"/>
  <c r="X35" s="1"/>
  <c r="E35"/>
  <c r="H35"/>
  <c r="K35"/>
  <c r="N35"/>
  <c r="P35"/>
  <c r="R35"/>
  <c r="T35"/>
  <c r="W36"/>
  <c r="X36" s="1"/>
  <c r="E36"/>
  <c r="H36"/>
  <c r="K36"/>
  <c r="N36"/>
  <c r="P36"/>
  <c r="R36"/>
  <c r="T36"/>
  <c r="W37"/>
  <c r="X37" s="1"/>
  <c r="E37"/>
  <c r="H37"/>
  <c r="K37"/>
  <c r="N37"/>
  <c r="P37"/>
  <c r="R37"/>
  <c r="T37"/>
  <c r="W38"/>
  <c r="X38" s="1"/>
  <c r="E38"/>
  <c r="H38"/>
  <c r="K38"/>
  <c r="N38"/>
  <c r="P38"/>
  <c r="R38"/>
  <c r="T38"/>
  <c r="W39"/>
  <c r="X39" s="1"/>
  <c r="E39"/>
  <c r="H39"/>
  <c r="K39"/>
  <c r="N39"/>
  <c r="P39"/>
  <c r="R39"/>
  <c r="T39"/>
  <c r="W7"/>
  <c r="X7" s="1"/>
  <c r="E7"/>
  <c r="H7"/>
  <c r="K7"/>
  <c r="N7"/>
  <c r="P7"/>
  <c r="R7"/>
  <c r="T7"/>
  <c r="W8"/>
  <c r="W10"/>
  <c r="W12"/>
  <c r="W14"/>
  <c r="W17"/>
  <c r="W34"/>
  <c r="W31"/>
  <c r="Y8"/>
  <c r="Y9"/>
  <c r="Y10"/>
  <c r="Y11"/>
  <c r="Y13"/>
  <c r="Y12"/>
  <c r="Y15"/>
  <c r="Y14"/>
  <c r="Y16"/>
  <c r="Y18"/>
  <c r="Y19"/>
  <c r="Y17"/>
  <c r="Y20"/>
  <c r="Y21"/>
  <c r="Y22"/>
  <c r="Y23"/>
  <c r="Y24"/>
  <c r="Y25"/>
  <c r="Y26"/>
  <c r="Y27"/>
  <c r="Y28"/>
  <c r="S50"/>
  <c r="Q50"/>
  <c r="O50"/>
  <c r="L50"/>
  <c r="I50"/>
  <c r="G50"/>
  <c r="F50"/>
  <c r="D50"/>
  <c r="C50"/>
  <c r="AK39"/>
  <c r="AK38"/>
  <c r="AK37"/>
  <c r="AK36"/>
  <c r="AK35"/>
  <c r="AK33"/>
  <c r="AK31"/>
  <c r="AK32"/>
  <c r="AK34"/>
  <c r="AK30"/>
  <c r="AK29"/>
  <c r="AK28"/>
  <c r="AK27"/>
  <c r="AK26"/>
  <c r="AK25"/>
  <c r="AK24"/>
  <c r="AK23"/>
  <c r="AK22"/>
  <c r="AK21"/>
  <c r="AK20"/>
  <c r="AK17"/>
  <c r="AK19"/>
  <c r="AK18"/>
  <c r="AK16"/>
  <c r="AK14"/>
  <c r="AK15"/>
  <c r="AK12"/>
  <c r="AK13"/>
  <c r="AK11"/>
  <c r="AK10"/>
  <c r="AK9"/>
  <c r="AK8"/>
  <c r="AK7"/>
  <c r="Y36" l="1"/>
  <c r="Y30"/>
  <c r="R50"/>
  <c r="Y31"/>
  <c r="Y35"/>
  <c r="AL37"/>
  <c r="AL34"/>
  <c r="Y7"/>
  <c r="H50"/>
  <c r="E50"/>
  <c r="N50"/>
  <c r="Y33"/>
  <c r="Y29"/>
  <c r="P50"/>
  <c r="AL39"/>
  <c r="Y34"/>
  <c r="T50"/>
  <c r="Y39"/>
  <c r="Y32"/>
  <c r="AL29"/>
  <c r="K50"/>
  <c r="AL31"/>
  <c r="AL36"/>
  <c r="AL38"/>
  <c r="AL35"/>
  <c r="AL33"/>
  <c r="AL30"/>
  <c r="Y37"/>
  <c r="Y38"/>
  <c r="AL7"/>
  <c r="AL32"/>
  <c r="AL50" l="1"/>
  <c r="AM28" l="1"/>
  <c r="AM8"/>
  <c r="AM15"/>
  <c r="AM16"/>
  <c r="AM11"/>
  <c r="AM17"/>
  <c r="AM22"/>
  <c r="AM9"/>
  <c r="AM10"/>
  <c r="AM18"/>
  <c r="AM13"/>
  <c r="AM21"/>
  <c r="AM26"/>
  <c r="AM27"/>
  <c r="AM12"/>
  <c r="AM24"/>
  <c r="AM14"/>
  <c r="AM23"/>
  <c r="AM19"/>
  <c r="AM20"/>
  <c r="AM25"/>
  <c r="AM37"/>
  <c r="AM35"/>
  <c r="AM39"/>
  <c r="AM32"/>
  <c r="AM30"/>
  <c r="AM29"/>
  <c r="AM7"/>
  <c r="AM31"/>
  <c r="AM36"/>
  <c r="AM38"/>
  <c r="AM33"/>
  <c r="AM50" l="1"/>
</calcChain>
</file>

<file path=xl/sharedStrings.xml><?xml version="1.0" encoding="utf-8"?>
<sst xmlns="http://schemas.openxmlformats.org/spreadsheetml/2006/main" count="469" uniqueCount="121">
  <si>
    <t>附件</t>
  </si>
  <si>
    <t>单位：万元</t>
  </si>
  <si>
    <t>银行名称</t>
  </si>
  <si>
    <t>本外币存款增长考核
（占比20%）</t>
  </si>
  <si>
    <t>本外币贷款增长考核
（占比15%）</t>
  </si>
  <si>
    <t>信贷投向考核（占比60%）</t>
  </si>
  <si>
    <t>产业链金融专项考核（占比5%）</t>
  </si>
  <si>
    <t>服务管理创新考核（计分制，最高得25分）</t>
  </si>
  <si>
    <t>考核总分</t>
  </si>
  <si>
    <t>占比</t>
  </si>
  <si>
    <t>分配奖额</t>
  </si>
  <si>
    <t>奖项</t>
  </si>
  <si>
    <t>合计应奖额</t>
  </si>
  <si>
    <t>1、制造业贷款考核
（占比20%）</t>
  </si>
  <si>
    <t>2、普惠小微贷款考核
（占比15%）</t>
  </si>
  <si>
    <t>3、涉农贷款考核
（占比10%）</t>
  </si>
  <si>
    <t>4、绿色贷款考核
（占比10%）</t>
  </si>
  <si>
    <t>5、国有企业等融资考核
（占比5%）</t>
  </si>
  <si>
    <t>中征应收账款融资服务平台贷款额</t>
  </si>
  <si>
    <t>合计</t>
  </si>
  <si>
    <t>推出全市首创普惠金融创新项目（每个得2分，最高得5分）</t>
  </si>
  <si>
    <t>列入揭榜挂帅项目或获本年度宁波市级优秀项目（每项得2分，最高得5分）</t>
  </si>
  <si>
    <t>自主开发落地推广金融创新产品（每项得1.5分，最高得3分）</t>
  </si>
  <si>
    <t>由上级行本年度开发的金融创新产品在本地落地推广（每项得1分，最高得2分）</t>
  </si>
  <si>
    <t>每月及时准确报送统计数据、准时参会（最高得2分）</t>
  </si>
  <si>
    <t>积极报送相关信息及事项材料情况（最高得2分）</t>
  </si>
  <si>
    <t>生活垃圾分类工作（每出现一次黄榜和红榜，分别扣0.5分和1分，最多扣2分）</t>
  </si>
  <si>
    <t>未配合做好疫情防控、文明城市创建（每出现一次扣0.5分，最多扣2分）</t>
  </si>
  <si>
    <t>未配合做好“两链”风险防范、房地产领域处置等相关工作（每出现一起，扣1分，最多扣3分）</t>
  </si>
  <si>
    <t>存款新增完成目标</t>
  </si>
  <si>
    <t>存款新增超目标</t>
  </si>
  <si>
    <t>贷款新增完成目标</t>
  </si>
  <si>
    <t>贷款新增超目标</t>
  </si>
  <si>
    <t>制造业贷款新增额</t>
  </si>
  <si>
    <t>制造业上浮比例</t>
  </si>
  <si>
    <t>合计1</t>
  </si>
  <si>
    <t>普惠小微贷款新增额</t>
  </si>
  <si>
    <t>小微上浮比例</t>
  </si>
  <si>
    <t>合计2</t>
  </si>
  <si>
    <t>涉农贷款新增额</t>
  </si>
  <si>
    <t>合计3</t>
  </si>
  <si>
    <t>绿色贷款新增额</t>
  </si>
  <si>
    <t>合计4</t>
  </si>
  <si>
    <t>国有企业等融资新增额</t>
  </si>
  <si>
    <t>合计5</t>
  </si>
  <si>
    <t>农村商业银行</t>
  </si>
  <si>
    <t>农业银行</t>
  </si>
  <si>
    <t>中信银行</t>
  </si>
  <si>
    <t>中国银行</t>
  </si>
  <si>
    <t>浙商银行</t>
  </si>
  <si>
    <t>上海银行</t>
  </si>
  <si>
    <t>宁波慈溪</t>
  </si>
  <si>
    <t>浦发银行</t>
  </si>
  <si>
    <t>光大银行</t>
  </si>
  <si>
    <t>建设银行</t>
  </si>
  <si>
    <t>邮储银行</t>
  </si>
  <si>
    <t>工商银行</t>
  </si>
  <si>
    <t>杭州银行</t>
  </si>
  <si>
    <t>泰隆银行</t>
  </si>
  <si>
    <t>徽商银行</t>
  </si>
  <si>
    <t>招商银行</t>
  </si>
  <si>
    <t>恒丰银行</t>
  </si>
  <si>
    <t>华夏银行</t>
  </si>
  <si>
    <t>东海银行</t>
  </si>
  <si>
    <t>温州银行</t>
  </si>
  <si>
    <t>交通银行</t>
  </si>
  <si>
    <t>民生银行</t>
  </si>
  <si>
    <t>宁波中心区</t>
  </si>
  <si>
    <t>兴业银行</t>
  </si>
  <si>
    <t>农发银行</t>
  </si>
  <si>
    <t>台州银行</t>
  </si>
  <si>
    <t>通商银行</t>
  </si>
  <si>
    <t>稠州银行</t>
  </si>
  <si>
    <t>临商银行</t>
  </si>
  <si>
    <t>民泰银行</t>
  </si>
  <si>
    <t>民生村镇</t>
  </si>
  <si>
    <t>中银富登</t>
  </si>
  <si>
    <t>广发银行</t>
  </si>
  <si>
    <t>平安银行</t>
  </si>
  <si>
    <t>人保财险</t>
  </si>
  <si>
    <t>宁波银行慈溪支行</t>
  </si>
  <si>
    <t>宁波银行中心区支行</t>
  </si>
  <si>
    <t>慈溪民生村镇银行</t>
  </si>
  <si>
    <t>中银富登村镇银行</t>
  </si>
  <si>
    <t>/</t>
  </si>
  <si>
    <t>/</t>
    <phoneticPr fontId="8" type="noConversion"/>
  </si>
  <si>
    <t>序号</t>
    <phoneticPr fontId="8" type="noConversion"/>
  </si>
  <si>
    <t>适时灵活运用再贷款等货币政策工具，加大实体经济支持力度（加1分）</t>
    <phoneticPr fontId="8" type="noConversion"/>
  </si>
  <si>
    <t>服务管理创新合计得分</t>
    <phoneticPr fontId="8" type="noConversion"/>
  </si>
  <si>
    <t>信贷增长、信贷投向考核应奖励贷款额的1/20</t>
    <phoneticPr fontId="8" type="noConversion"/>
  </si>
  <si>
    <t>上浮比例（按企业拓展数量排名，前三位）</t>
    <phoneticPr fontId="8" type="noConversion"/>
  </si>
  <si>
    <t>计算得分</t>
    <phoneticPr fontId="8" type="noConversion"/>
  </si>
  <si>
    <t>实际得分</t>
    <phoneticPr fontId="8" type="noConversion"/>
  </si>
  <si>
    <t>获得奖项</t>
    <phoneticPr fontId="8" type="noConversion"/>
  </si>
  <si>
    <t>注：2022年度金融业考核奖共300万元，包括：突出贡献奖1家奖励5万；优秀银行3家各奖励5万，小计15万，优秀保险3家各奖励3万，小计9万；单项奖银行15家各奖励2万，小计30万，单项奖保险6家各奖励1万，小计6万，剩余考核奖金235万根据考核结果进行分配，其中平安银行未申报，农发行主动放弃考核奖励资金。见上表。</t>
    <phoneticPr fontId="8" type="noConversion"/>
  </si>
  <si>
    <t>服务地方经济优秀金融机构</t>
    <phoneticPr fontId="8" type="noConversion"/>
  </si>
  <si>
    <t>信贷支持小微企业先进银行</t>
    <phoneticPr fontId="8" type="noConversion"/>
  </si>
  <si>
    <t>信贷支持制造业先进银行</t>
    <phoneticPr fontId="8" type="noConversion"/>
  </si>
  <si>
    <t>信贷支农先进银行</t>
    <phoneticPr fontId="8" type="noConversion"/>
  </si>
  <si>
    <t>绿色金融先进银行</t>
    <phoneticPr fontId="8" type="noConversion"/>
  </si>
  <si>
    <t>产业链金融先进银行</t>
    <phoneticPr fontId="8" type="noConversion"/>
  </si>
  <si>
    <t>服务地方经济优秀金融机构、普惠金融服务先进银行</t>
    <phoneticPr fontId="8" type="noConversion"/>
  </si>
  <si>
    <t>普惠金融服务先进银行</t>
    <phoneticPr fontId="8" type="noConversion"/>
  </si>
  <si>
    <t>支持地方经济突出贡献奖、金融创新先进银行</t>
    <phoneticPr fontId="8" type="noConversion"/>
  </si>
  <si>
    <t>服务地方经济优秀金融机构、知识产权融资服务先进银行</t>
    <phoneticPr fontId="8" type="noConversion"/>
  </si>
  <si>
    <t>创新先进保险机构</t>
    <phoneticPr fontId="8" type="noConversion"/>
  </si>
  <si>
    <t>平安产险</t>
    <phoneticPr fontId="8" type="noConversion"/>
  </si>
  <si>
    <t>国寿财险</t>
    <phoneticPr fontId="8" type="noConversion"/>
  </si>
  <si>
    <t>中华联合慈溪</t>
    <phoneticPr fontId="8" type="noConversion"/>
  </si>
  <si>
    <t>平安人寿</t>
    <phoneticPr fontId="8" type="noConversion"/>
  </si>
  <si>
    <t>太平洋人寿慈溪</t>
    <phoneticPr fontId="8" type="noConversion"/>
  </si>
  <si>
    <t>华夏人寿</t>
    <phoneticPr fontId="8" type="noConversion"/>
  </si>
  <si>
    <t>规模先进保险机构</t>
    <phoneticPr fontId="8" type="noConversion"/>
  </si>
  <si>
    <t>主动放弃奖励资金</t>
    <phoneticPr fontId="8" type="noConversion"/>
  </si>
  <si>
    <t>金融创新先进银行</t>
    <phoneticPr fontId="8" type="noConversion"/>
  </si>
  <si>
    <t>开展知识产权质押融资业务（完成质押融资金额前3名分别加3分、2分、1分，惠及企业数前3名分别加2分、1.5分、1分））</t>
    <phoneticPr fontId="8" type="noConversion"/>
  </si>
  <si>
    <t>太保财险</t>
    <phoneticPr fontId="8" type="noConversion"/>
  </si>
  <si>
    <t>大地财险</t>
    <phoneticPr fontId="8" type="noConversion"/>
  </si>
  <si>
    <t>服务先进保险机构</t>
    <phoneticPr fontId="8" type="noConversion"/>
  </si>
  <si>
    <t>中国人寿</t>
    <phoneticPr fontId="8" type="noConversion"/>
  </si>
  <si>
    <t>2022年度慈溪市金融机构支持地方经济考核奖励明细表</t>
    <phoneticPr fontId="8" type="noConversion"/>
  </si>
</sst>
</file>

<file path=xl/styles.xml><?xml version="1.0" encoding="utf-8"?>
<styleSheet xmlns="http://schemas.openxmlformats.org/spreadsheetml/2006/main">
  <numFmts count="8">
    <numFmt numFmtId="176" formatCode="0_ ;[Red]\-0\ "/>
    <numFmt numFmtId="177" formatCode="0_);[Red]\(0\)"/>
    <numFmt numFmtId="178" formatCode="0.00_);[Red]\(0.00\)"/>
    <numFmt numFmtId="179" formatCode="0.0_ "/>
    <numFmt numFmtId="180" formatCode="0_ "/>
    <numFmt numFmtId="181" formatCode="0.0_ ;[Red]\-0.0\ "/>
    <numFmt numFmtId="182" formatCode="0.0000_);[Red]\(0.0000\)"/>
    <numFmt numFmtId="183" formatCode="0.0000_ "/>
  </numFmts>
  <fonts count="11">
    <font>
      <sz val="11"/>
      <color theme="1"/>
      <name val="等线"/>
      <charset val="134"/>
      <scheme val="minor"/>
    </font>
    <font>
      <sz val="10.5"/>
      <color rgb="FF000000"/>
      <name val="宋体"/>
      <family val="3"/>
      <charset val="134"/>
    </font>
    <font>
      <sz val="14"/>
      <name val="等线"/>
      <family val="3"/>
      <charset val="134"/>
      <scheme val="minor"/>
    </font>
    <font>
      <sz val="24"/>
      <name val="黑体"/>
      <family val="3"/>
      <charset val="134"/>
    </font>
    <font>
      <sz val="14"/>
      <name val="方正小标宋简体"/>
      <family val="4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8"/>
      <name val="仿宋_GB2312"/>
      <family val="3"/>
      <charset val="134"/>
    </font>
    <font>
      <sz val="9"/>
      <name val="等线"/>
      <family val="3"/>
      <charset val="134"/>
      <scheme val="minor"/>
    </font>
    <font>
      <sz val="18"/>
      <name val="等线"/>
      <family val="3"/>
      <charset val="134"/>
      <scheme val="minor"/>
    </font>
    <font>
      <sz val="3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/>
    <xf numFmtId="176" fontId="2" fillId="0" borderId="0" xfId="0" applyNumberFormat="1" applyFont="1" applyBorder="1"/>
    <xf numFmtId="10" fontId="2" fillId="0" borderId="0" xfId="0" applyNumberFormat="1" applyFont="1" applyBorder="1"/>
    <xf numFmtId="178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/>
    <xf numFmtId="17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9" fontId="3" fillId="0" borderId="0" xfId="0" applyNumberFormat="1" applyFont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Border="1"/>
    <xf numFmtId="182" fontId="3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/>
    <xf numFmtId="183" fontId="3" fillId="0" borderId="0" xfId="0" applyNumberFormat="1" applyFont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9" fontId="9" fillId="2" borderId="14" xfId="0" applyNumberFormat="1" applyFont="1" applyFill="1" applyBorder="1" applyAlignment="1">
      <alignment horizontal="center" vertical="center"/>
    </xf>
    <xf numFmtId="179" fontId="9" fillId="2" borderId="14" xfId="0" applyNumberFormat="1" applyFont="1" applyFill="1" applyBorder="1" applyAlignment="1">
      <alignment horizontal="center" vertical="center"/>
    </xf>
    <xf numFmtId="183" fontId="9" fillId="2" borderId="14" xfId="0" applyNumberFormat="1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center" vertical="center"/>
    </xf>
    <xf numFmtId="182" fontId="9" fillId="2" borderId="13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 applyProtection="1">
      <alignment horizontal="center" vertical="center"/>
    </xf>
    <xf numFmtId="181" fontId="9" fillId="2" borderId="14" xfId="0" applyNumberFormat="1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 wrapText="1"/>
    </xf>
    <xf numFmtId="10" fontId="9" fillId="0" borderId="14" xfId="0" applyNumberFormat="1" applyFont="1" applyFill="1" applyBorder="1" applyAlignment="1">
      <alignment vertical="center"/>
    </xf>
    <xf numFmtId="10" fontId="9" fillId="0" borderId="28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176" fontId="9" fillId="2" borderId="15" xfId="0" applyNumberFormat="1" applyFont="1" applyFill="1" applyBorder="1" applyAlignment="1">
      <alignment horizontal="center" vertical="center"/>
    </xf>
    <xf numFmtId="10" fontId="9" fillId="2" borderId="15" xfId="0" applyNumberFormat="1" applyFont="1" applyFill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vertical="center"/>
    </xf>
    <xf numFmtId="9" fontId="9" fillId="2" borderId="18" xfId="0" applyNumberFormat="1" applyFont="1" applyFill="1" applyBorder="1" applyAlignment="1">
      <alignment horizontal="center" vertical="center"/>
    </xf>
    <xf numFmtId="177" fontId="9" fillId="2" borderId="18" xfId="0" applyNumberFormat="1" applyFont="1" applyFill="1" applyBorder="1" applyAlignment="1">
      <alignment horizontal="center" vertical="center"/>
    </xf>
    <xf numFmtId="179" fontId="9" fillId="2" borderId="18" xfId="0" applyNumberFormat="1" applyFont="1" applyFill="1" applyBorder="1" applyAlignment="1">
      <alignment horizontal="center" vertical="center"/>
    </xf>
    <xf numFmtId="10" fontId="9" fillId="2" borderId="18" xfId="0" applyNumberFormat="1" applyFont="1" applyFill="1" applyBorder="1" applyAlignment="1">
      <alignment horizontal="center" vertical="center"/>
    </xf>
    <xf numFmtId="183" fontId="9" fillId="2" borderId="18" xfId="0" applyNumberFormat="1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center" vertical="center"/>
    </xf>
    <xf numFmtId="182" fontId="9" fillId="2" borderId="25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9" fillId="2" borderId="15" xfId="0" applyNumberFormat="1" applyFont="1" applyFill="1" applyBorder="1" applyAlignment="1">
      <alignment vertical="center"/>
    </xf>
    <xf numFmtId="9" fontId="9" fillId="2" borderId="15" xfId="0" applyNumberFormat="1" applyFont="1" applyFill="1" applyBorder="1" applyAlignment="1">
      <alignment vertical="center"/>
    </xf>
    <xf numFmtId="177" fontId="9" fillId="2" borderId="15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24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 vertical="center" wrapText="1"/>
    </xf>
    <xf numFmtId="10" fontId="4" fillId="0" borderId="21" xfId="0" applyNumberFormat="1" applyFont="1" applyFill="1" applyBorder="1" applyAlignment="1">
      <alignment horizontal="center" vertical="center" wrapText="1"/>
    </xf>
    <xf numFmtId="1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9" fontId="5" fillId="0" borderId="2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0">
    <dxf>
      <fill>
        <patternFill patternType="solid">
          <bgColor theme="0" tint="-0.1497543259987182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2" tint="-9.9734488967558821E-2"/>
        </patternFill>
      </fill>
    </dxf>
    <dxf>
      <fill>
        <patternFill patternType="solid">
          <bgColor theme="2" tint="-9.9734488967558821E-2"/>
        </patternFill>
      </fill>
    </dxf>
    <dxf>
      <fill>
        <patternFill patternType="solid">
          <bgColor theme="2" tint="-9.9734488967558821E-2"/>
        </patternFill>
      </fill>
    </dxf>
    <dxf>
      <fill>
        <patternFill patternType="solid">
          <bgColor theme="2" tint="-9.9734488967558821E-2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1497543259987182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/>
        </patternFill>
      </fill>
    </dxf>
  </dxfs>
  <tableStyles count="1" defaultTableStyle="TableStyleMedium2" defaultPivotStyle="PivotStyleLight16">
    <tableStyle name="表样式 1" pivot="0" count="2">
      <tableStyleElement type="firstRowStripe" dxfId="9"/>
      <tableStyleElement type="secondRowStripe" dxfId="8"/>
    </tableStyle>
  </tableStyles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5"/>
  <sheetViews>
    <sheetView tabSelected="1" zoomScale="60" zoomScaleNormal="60" workbookViewId="0">
      <pane xSplit="2" ySplit="6" topLeftCell="O7" activePane="bottomRight" state="frozen"/>
      <selection pane="topRight"/>
      <selection pane="bottomLeft"/>
      <selection pane="bottomRight" activeCell="AC7" sqref="AC7"/>
    </sheetView>
  </sheetViews>
  <sheetFormatPr defaultColWidth="9.875" defaultRowHeight="18"/>
  <cols>
    <col min="1" max="1" width="9.875" style="13"/>
    <col min="2" max="2" width="23.875" style="6" customWidth="1"/>
    <col min="3" max="3" width="14" style="7" customWidth="1"/>
    <col min="4" max="4" width="13.375" style="8" customWidth="1"/>
    <col min="5" max="5" width="12" style="27" customWidth="1"/>
    <col min="6" max="6" width="13.25" style="25" customWidth="1"/>
    <col min="7" max="7" width="12.625" style="25" customWidth="1"/>
    <col min="8" max="8" width="13.375" style="26" customWidth="1"/>
    <col min="9" max="9" width="13.875" style="10" customWidth="1"/>
    <col min="10" max="10" width="12.25" style="11" customWidth="1"/>
    <col min="11" max="11" width="11.25" style="10" customWidth="1"/>
    <col min="12" max="12" width="16.375" style="10" customWidth="1"/>
    <col min="13" max="13" width="11.5" style="10" customWidth="1"/>
    <col min="14" max="14" width="11.75" style="10" customWidth="1"/>
    <col min="15" max="15" width="13" style="10" customWidth="1"/>
    <col min="16" max="16" width="11.375" style="10" customWidth="1"/>
    <col min="17" max="17" width="11.875" style="10" customWidth="1"/>
    <col min="18" max="18" width="11.375" style="10" bestFit="1" customWidth="1"/>
    <col min="19" max="19" width="14.75" style="10" customWidth="1"/>
    <col min="20" max="20" width="13" style="10" customWidth="1"/>
    <col min="21" max="21" width="18.125" style="10" customWidth="1"/>
    <col min="22" max="22" width="13.75" style="31" customWidth="1"/>
    <col min="23" max="24" width="14.125" style="9" customWidth="1"/>
    <col min="25" max="25" width="12.125" style="10" customWidth="1"/>
    <col min="26" max="26" width="13" style="10" customWidth="1"/>
    <col min="27" max="27" width="13.25" style="10" customWidth="1"/>
    <col min="28" max="28" width="13" style="10" customWidth="1"/>
    <col min="29" max="29" width="14.375" style="10" customWidth="1"/>
    <col min="30" max="30" width="12.875" style="10" customWidth="1"/>
    <col min="31" max="31" width="17.125" style="10" customWidth="1"/>
    <col min="32" max="32" width="14.25" style="10" customWidth="1"/>
    <col min="33" max="33" width="12.875" style="10" customWidth="1"/>
    <col min="34" max="34" width="12.875" style="28" customWidth="1"/>
    <col min="35" max="35" width="12.875" style="10" customWidth="1"/>
    <col min="36" max="37" width="14.125" style="10" customWidth="1"/>
    <col min="38" max="38" width="13" style="9" customWidth="1"/>
    <col min="39" max="39" width="24.5" style="11" customWidth="1"/>
    <col min="40" max="40" width="17.25" style="36" customWidth="1"/>
    <col min="41" max="41" width="13.25" style="12" customWidth="1"/>
    <col min="42" max="42" width="15.375" style="34" customWidth="1"/>
    <col min="43" max="43" width="76.75" style="13" customWidth="1"/>
    <col min="44" max="16384" width="9.875" style="13"/>
  </cols>
  <sheetData>
    <row r="1" spans="1:44" ht="23.25" customHeight="1">
      <c r="A1" s="6" t="s">
        <v>0</v>
      </c>
    </row>
    <row r="2" spans="1:44" ht="46.5" customHeight="1">
      <c r="B2" s="141" t="s">
        <v>120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4" ht="23.25" customHeight="1" thickBot="1">
      <c r="B3" s="14"/>
      <c r="C3" s="15"/>
      <c r="D3" s="15"/>
      <c r="E3" s="15"/>
      <c r="F3" s="15"/>
      <c r="G3" s="15"/>
      <c r="H3" s="15"/>
      <c r="I3" s="15"/>
      <c r="J3" s="20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32"/>
      <c r="W3" s="30"/>
      <c r="X3" s="30"/>
      <c r="Y3" s="15"/>
      <c r="Z3" s="15"/>
      <c r="AA3" s="15"/>
      <c r="AB3" s="15"/>
      <c r="AC3" s="15"/>
      <c r="AD3" s="15"/>
      <c r="AE3" s="15"/>
      <c r="AF3" s="15"/>
      <c r="AG3" s="15"/>
      <c r="AH3" s="29"/>
      <c r="AI3" s="15"/>
      <c r="AJ3" s="15"/>
      <c r="AK3" s="15"/>
      <c r="AL3" s="15"/>
      <c r="AM3" s="20"/>
      <c r="AN3" s="37"/>
      <c r="AO3" s="22"/>
      <c r="AP3" s="35"/>
      <c r="AQ3" s="24" t="s">
        <v>1</v>
      </c>
    </row>
    <row r="4" spans="1:44" s="5" customFormat="1" ht="45.75" customHeight="1">
      <c r="A4" s="119" t="s">
        <v>86</v>
      </c>
      <c r="B4" s="134" t="s">
        <v>2</v>
      </c>
      <c r="C4" s="107" t="s">
        <v>3</v>
      </c>
      <c r="D4" s="108"/>
      <c r="E4" s="109"/>
      <c r="F4" s="113" t="s">
        <v>4</v>
      </c>
      <c r="G4" s="114"/>
      <c r="H4" s="115"/>
      <c r="I4" s="142" t="s">
        <v>5</v>
      </c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4"/>
      <c r="U4" s="142" t="s">
        <v>6</v>
      </c>
      <c r="V4" s="143"/>
      <c r="W4" s="143"/>
      <c r="X4" s="143"/>
      <c r="Y4" s="144"/>
      <c r="Z4" s="142" t="s">
        <v>7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4"/>
      <c r="AL4" s="128" t="s">
        <v>8</v>
      </c>
      <c r="AM4" s="131" t="s">
        <v>9</v>
      </c>
      <c r="AN4" s="100" t="s">
        <v>10</v>
      </c>
      <c r="AO4" s="121" t="s">
        <v>11</v>
      </c>
      <c r="AP4" s="100" t="s">
        <v>12</v>
      </c>
      <c r="AQ4" s="104" t="s">
        <v>93</v>
      </c>
    </row>
    <row r="5" spans="1:44" s="5" customFormat="1" ht="49.5" customHeight="1">
      <c r="A5" s="120"/>
      <c r="B5" s="135"/>
      <c r="C5" s="110"/>
      <c r="D5" s="111"/>
      <c r="E5" s="112"/>
      <c r="F5" s="116"/>
      <c r="G5" s="117"/>
      <c r="H5" s="118"/>
      <c r="I5" s="145" t="s">
        <v>13</v>
      </c>
      <c r="J5" s="146"/>
      <c r="K5" s="147"/>
      <c r="L5" s="145" t="s">
        <v>14</v>
      </c>
      <c r="M5" s="146"/>
      <c r="N5" s="147"/>
      <c r="O5" s="145" t="s">
        <v>15</v>
      </c>
      <c r="P5" s="147"/>
      <c r="Q5" s="145" t="s">
        <v>16</v>
      </c>
      <c r="R5" s="147"/>
      <c r="S5" s="145" t="s">
        <v>17</v>
      </c>
      <c r="T5" s="147"/>
      <c r="U5" s="137" t="s">
        <v>18</v>
      </c>
      <c r="V5" s="150" t="s">
        <v>90</v>
      </c>
      <c r="W5" s="139" t="s">
        <v>91</v>
      </c>
      <c r="X5" s="139" t="s">
        <v>92</v>
      </c>
      <c r="Y5" s="137" t="s">
        <v>89</v>
      </c>
      <c r="Z5" s="126" t="s">
        <v>20</v>
      </c>
      <c r="AA5" s="126" t="s">
        <v>21</v>
      </c>
      <c r="AB5" s="148" t="s">
        <v>22</v>
      </c>
      <c r="AC5" s="148" t="s">
        <v>23</v>
      </c>
      <c r="AD5" s="126" t="s">
        <v>87</v>
      </c>
      <c r="AE5" s="126" t="s">
        <v>115</v>
      </c>
      <c r="AF5" s="126" t="s">
        <v>24</v>
      </c>
      <c r="AG5" s="126" t="s">
        <v>25</v>
      </c>
      <c r="AH5" s="124" t="s">
        <v>26</v>
      </c>
      <c r="AI5" s="126" t="s">
        <v>27</v>
      </c>
      <c r="AJ5" s="126" t="s">
        <v>28</v>
      </c>
      <c r="AK5" s="137" t="s">
        <v>88</v>
      </c>
      <c r="AL5" s="129"/>
      <c r="AM5" s="132"/>
      <c r="AN5" s="101"/>
      <c r="AO5" s="122"/>
      <c r="AP5" s="101"/>
      <c r="AQ5" s="105"/>
    </row>
    <row r="6" spans="1:44" s="5" customFormat="1" ht="77.25" customHeight="1">
      <c r="A6" s="120"/>
      <c r="B6" s="136"/>
      <c r="C6" s="16" t="s">
        <v>29</v>
      </c>
      <c r="D6" s="16" t="s">
        <v>30</v>
      </c>
      <c r="E6" s="17" t="s">
        <v>19</v>
      </c>
      <c r="F6" s="33" t="s">
        <v>31</v>
      </c>
      <c r="G6" s="33" t="s">
        <v>32</v>
      </c>
      <c r="H6" s="18" t="s">
        <v>19</v>
      </c>
      <c r="I6" s="19" t="s">
        <v>33</v>
      </c>
      <c r="J6" s="21" t="s">
        <v>34</v>
      </c>
      <c r="K6" s="19" t="s">
        <v>35</v>
      </c>
      <c r="L6" s="19" t="s">
        <v>36</v>
      </c>
      <c r="M6" s="19" t="s">
        <v>37</v>
      </c>
      <c r="N6" s="19" t="s">
        <v>38</v>
      </c>
      <c r="O6" s="19" t="s">
        <v>39</v>
      </c>
      <c r="P6" s="19" t="s">
        <v>40</v>
      </c>
      <c r="Q6" s="19" t="s">
        <v>41</v>
      </c>
      <c r="R6" s="19" t="s">
        <v>42</v>
      </c>
      <c r="S6" s="19" t="s">
        <v>43</v>
      </c>
      <c r="T6" s="19" t="s">
        <v>44</v>
      </c>
      <c r="U6" s="138"/>
      <c r="V6" s="151"/>
      <c r="W6" s="140"/>
      <c r="X6" s="140"/>
      <c r="Y6" s="138"/>
      <c r="Z6" s="127"/>
      <c r="AA6" s="127"/>
      <c r="AB6" s="149"/>
      <c r="AC6" s="149"/>
      <c r="AD6" s="127"/>
      <c r="AE6" s="127"/>
      <c r="AF6" s="127"/>
      <c r="AG6" s="127"/>
      <c r="AH6" s="125"/>
      <c r="AI6" s="127"/>
      <c r="AJ6" s="127"/>
      <c r="AK6" s="138"/>
      <c r="AL6" s="130"/>
      <c r="AM6" s="133"/>
      <c r="AN6" s="102"/>
      <c r="AO6" s="123"/>
      <c r="AP6" s="102"/>
      <c r="AQ6" s="106"/>
    </row>
    <row r="7" spans="1:44" s="93" customFormat="1" ht="35.1" customHeight="1">
      <c r="A7" s="38">
        <v>1</v>
      </c>
      <c r="B7" s="39" t="s">
        <v>45</v>
      </c>
      <c r="C7" s="40">
        <v>1043127</v>
      </c>
      <c r="D7" s="40">
        <v>618349</v>
      </c>
      <c r="E7" s="41">
        <f t="shared" ref="E7:E39" si="0">(C7+D7*2)*20%</f>
        <v>455965</v>
      </c>
      <c r="F7" s="41">
        <v>861182</v>
      </c>
      <c r="G7" s="42">
        <v>114952</v>
      </c>
      <c r="H7" s="42">
        <f t="shared" ref="H7:H39" si="1">(F7+G7*2)*15%</f>
        <v>163662.9</v>
      </c>
      <c r="I7" s="42">
        <v>459162.91670599597</v>
      </c>
      <c r="J7" s="43">
        <v>0.04</v>
      </c>
      <c r="K7" s="42">
        <f t="shared" ref="K7:K39" si="2">I7*(1+J7)*20%</f>
        <v>95505.886674847163</v>
      </c>
      <c r="L7" s="42">
        <v>510624.20915801101</v>
      </c>
      <c r="M7" s="44">
        <v>0.06</v>
      </c>
      <c r="N7" s="42">
        <f t="shared" ref="N7:N39" si="3">L7*(1+M7)*15%</f>
        <v>81189.24925612376</v>
      </c>
      <c r="O7" s="42">
        <v>897362.76830700098</v>
      </c>
      <c r="P7" s="42">
        <f t="shared" ref="P7:P39" si="4">O7*10%</f>
        <v>89736.27683070011</v>
      </c>
      <c r="Q7" s="42">
        <v>32879.913661999999</v>
      </c>
      <c r="R7" s="42">
        <f t="shared" ref="R7:R39" si="5">Q7*10%</f>
        <v>3287.9913661999999</v>
      </c>
      <c r="S7" s="42">
        <v>173080</v>
      </c>
      <c r="T7" s="42">
        <f t="shared" ref="T7:T39" si="6">S7*5%</f>
        <v>8654</v>
      </c>
      <c r="U7" s="42">
        <v>0</v>
      </c>
      <c r="V7" s="45">
        <v>0</v>
      </c>
      <c r="W7" s="41">
        <f>U7*20*(1+V7)*5%</f>
        <v>0</v>
      </c>
      <c r="X7" s="41">
        <f>V7*20*(1+W7)*5%</f>
        <v>0</v>
      </c>
      <c r="Y7" s="42">
        <f t="shared" ref="Y7:Y39" si="7">(E7+H7+K7+N7+P7+R7+T7)/20</f>
        <v>44900.065206393556</v>
      </c>
      <c r="Z7" s="42">
        <v>5</v>
      </c>
      <c r="AA7" s="42">
        <v>2</v>
      </c>
      <c r="AB7" s="42">
        <v>3</v>
      </c>
      <c r="AC7" s="46" t="s">
        <v>85</v>
      </c>
      <c r="AD7" s="42">
        <v>1</v>
      </c>
      <c r="AE7" s="42">
        <v>2</v>
      </c>
      <c r="AF7" s="42">
        <v>2</v>
      </c>
      <c r="AG7" s="42">
        <v>2</v>
      </c>
      <c r="AH7" s="46" t="s">
        <v>85</v>
      </c>
      <c r="AI7" s="42" t="s">
        <v>85</v>
      </c>
      <c r="AJ7" s="42" t="s">
        <v>84</v>
      </c>
      <c r="AK7" s="42">
        <f t="shared" ref="AK7:AK39" si="8">SUM(Z7:AJ7)</f>
        <v>17</v>
      </c>
      <c r="AL7" s="41">
        <f t="shared" ref="AL7:AL39" si="9">E7+H7+K7+N7+P7+R7+T7+X7</f>
        <v>898001.30412787106</v>
      </c>
      <c r="AM7" s="43">
        <f>AL7/($AL$50-$AL$34)</f>
        <v>0.3040587178931996</v>
      </c>
      <c r="AN7" s="47">
        <v>71.453800000000001</v>
      </c>
      <c r="AO7" s="48">
        <v>7</v>
      </c>
      <c r="AP7" s="49">
        <f>SUM(AN7:AO7)</f>
        <v>78.453800000000001</v>
      </c>
      <c r="AQ7" s="50" t="s">
        <v>103</v>
      </c>
      <c r="AR7" s="94"/>
    </row>
    <row r="8" spans="1:44" s="94" customFormat="1" ht="35.1" customHeight="1">
      <c r="A8" s="38">
        <v>2</v>
      </c>
      <c r="B8" s="51" t="s">
        <v>46</v>
      </c>
      <c r="C8" s="52">
        <v>540788</v>
      </c>
      <c r="D8" s="52">
        <v>209599</v>
      </c>
      <c r="E8" s="53">
        <f t="shared" si="0"/>
        <v>191997.2</v>
      </c>
      <c r="F8" s="53">
        <v>253778</v>
      </c>
      <c r="G8" s="54">
        <v>0</v>
      </c>
      <c r="H8" s="54">
        <f t="shared" si="1"/>
        <v>38066.699999999997</v>
      </c>
      <c r="I8" s="54">
        <v>195963.817507</v>
      </c>
      <c r="J8" s="44">
        <v>0</v>
      </c>
      <c r="K8" s="54">
        <f t="shared" si="2"/>
        <v>39192.763501400004</v>
      </c>
      <c r="L8" s="54">
        <v>109242.735552</v>
      </c>
      <c r="M8" s="44">
        <v>0.06</v>
      </c>
      <c r="N8" s="54">
        <f t="shared" si="3"/>
        <v>17369.594952767999</v>
      </c>
      <c r="O8" s="54">
        <v>297845</v>
      </c>
      <c r="P8" s="54">
        <f t="shared" si="4"/>
        <v>29784.5</v>
      </c>
      <c r="Q8" s="54">
        <v>78812.920203000001</v>
      </c>
      <c r="R8" s="54">
        <f t="shared" si="5"/>
        <v>7881.2920203000003</v>
      </c>
      <c r="S8" s="54">
        <v>110355</v>
      </c>
      <c r="T8" s="54">
        <f t="shared" si="6"/>
        <v>5517.75</v>
      </c>
      <c r="U8" s="54">
        <v>1060000</v>
      </c>
      <c r="V8" s="55">
        <v>0.5</v>
      </c>
      <c r="W8" s="41">
        <f t="shared" ref="W8:W39" si="10">U8*20*(1+V8)*5%</f>
        <v>1590000</v>
      </c>
      <c r="X8" s="41">
        <v>16490</v>
      </c>
      <c r="Y8" s="42">
        <f t="shared" si="7"/>
        <v>16490.490023723403</v>
      </c>
      <c r="Z8" s="46" t="s">
        <v>85</v>
      </c>
      <c r="AA8" s="46" t="s">
        <v>85</v>
      </c>
      <c r="AB8" s="46" t="s">
        <v>85</v>
      </c>
      <c r="AC8" s="46" t="s">
        <v>85</v>
      </c>
      <c r="AD8" s="46" t="s">
        <v>85</v>
      </c>
      <c r="AE8" s="54">
        <v>2</v>
      </c>
      <c r="AF8" s="54">
        <v>2</v>
      </c>
      <c r="AG8" s="54">
        <v>2</v>
      </c>
      <c r="AH8" s="56" t="s">
        <v>84</v>
      </c>
      <c r="AI8" s="54" t="s">
        <v>84</v>
      </c>
      <c r="AJ8" s="54" t="s">
        <v>84</v>
      </c>
      <c r="AK8" s="42">
        <f t="shared" si="8"/>
        <v>6</v>
      </c>
      <c r="AL8" s="41">
        <f t="shared" si="9"/>
        <v>346299.80047446804</v>
      </c>
      <c r="AM8" s="43">
        <f t="shared" ref="AM8:AM33" si="11">AL8/($AL$50-$AL$34)</f>
        <v>0.11725536795428085</v>
      </c>
      <c r="AN8" s="47">
        <v>27.555</v>
      </c>
      <c r="AO8" s="57">
        <v>7</v>
      </c>
      <c r="AP8" s="49">
        <f t="shared" ref="AP8:AP39" si="12">SUM(AN8:AO8)</f>
        <v>34.555</v>
      </c>
      <c r="AQ8" s="58" t="s">
        <v>101</v>
      </c>
    </row>
    <row r="9" spans="1:44" s="93" customFormat="1" ht="35.1" customHeight="1">
      <c r="A9" s="38">
        <v>3</v>
      </c>
      <c r="B9" s="39" t="s">
        <v>47</v>
      </c>
      <c r="C9" s="52">
        <v>0</v>
      </c>
      <c r="D9" s="40">
        <v>0</v>
      </c>
      <c r="E9" s="41">
        <f t="shared" si="0"/>
        <v>0</v>
      </c>
      <c r="F9" s="53">
        <v>119168</v>
      </c>
      <c r="G9" s="42">
        <v>248926</v>
      </c>
      <c r="H9" s="42">
        <f t="shared" si="1"/>
        <v>92553</v>
      </c>
      <c r="I9" s="54">
        <v>99194.971644000005</v>
      </c>
      <c r="J9" s="44">
        <v>0.02</v>
      </c>
      <c r="K9" s="42">
        <f t="shared" si="2"/>
        <v>20235.774215376005</v>
      </c>
      <c r="L9" s="54">
        <v>10752.39308</v>
      </c>
      <c r="M9" s="44">
        <v>0.04</v>
      </c>
      <c r="N9" s="42">
        <f t="shared" si="3"/>
        <v>1677.3733204799998</v>
      </c>
      <c r="O9" s="54">
        <v>371844.291982</v>
      </c>
      <c r="P9" s="42">
        <f t="shared" si="4"/>
        <v>37184.4291982</v>
      </c>
      <c r="Q9" s="54">
        <v>0</v>
      </c>
      <c r="R9" s="42">
        <f t="shared" si="5"/>
        <v>0</v>
      </c>
      <c r="S9" s="42">
        <v>231243</v>
      </c>
      <c r="T9" s="42">
        <f t="shared" si="6"/>
        <v>11562.150000000001</v>
      </c>
      <c r="U9" s="42">
        <v>0</v>
      </c>
      <c r="V9" s="45">
        <v>0</v>
      </c>
      <c r="W9" s="41">
        <f t="shared" si="10"/>
        <v>0</v>
      </c>
      <c r="X9" s="41">
        <f>V9*20*(1+W9)*5%</f>
        <v>0</v>
      </c>
      <c r="Y9" s="42">
        <f t="shared" si="7"/>
        <v>8160.6363367027998</v>
      </c>
      <c r="Z9" s="46" t="s">
        <v>85</v>
      </c>
      <c r="AA9" s="46" t="s">
        <v>85</v>
      </c>
      <c r="AB9" s="46" t="s">
        <v>85</v>
      </c>
      <c r="AC9" s="46" t="s">
        <v>85</v>
      </c>
      <c r="AD9" s="46" t="s">
        <v>85</v>
      </c>
      <c r="AE9" s="46" t="s">
        <v>85</v>
      </c>
      <c r="AF9" s="42">
        <v>2</v>
      </c>
      <c r="AG9" s="42">
        <v>2</v>
      </c>
      <c r="AH9" s="46">
        <v>-0.5</v>
      </c>
      <c r="AI9" s="42" t="s">
        <v>84</v>
      </c>
      <c r="AJ9" s="42" t="s">
        <v>84</v>
      </c>
      <c r="AK9" s="42">
        <f t="shared" si="8"/>
        <v>3.5</v>
      </c>
      <c r="AL9" s="41">
        <f t="shared" si="9"/>
        <v>163212.72673405599</v>
      </c>
      <c r="AM9" s="43">
        <f t="shared" si="11"/>
        <v>5.5263007087508267E-2</v>
      </c>
      <c r="AN9" s="47">
        <v>12.986800000000001</v>
      </c>
      <c r="AO9" s="57">
        <v>2</v>
      </c>
      <c r="AP9" s="49">
        <f t="shared" si="12"/>
        <v>14.986800000000001</v>
      </c>
      <c r="AQ9" s="58" t="s">
        <v>98</v>
      </c>
    </row>
    <row r="10" spans="1:44" s="93" customFormat="1" ht="35.1" customHeight="1">
      <c r="A10" s="38">
        <v>4</v>
      </c>
      <c r="B10" s="39" t="s">
        <v>48</v>
      </c>
      <c r="C10" s="52">
        <v>141019</v>
      </c>
      <c r="D10" s="40">
        <v>41125</v>
      </c>
      <c r="E10" s="41">
        <f t="shared" si="0"/>
        <v>44653.8</v>
      </c>
      <c r="F10" s="53">
        <v>167133</v>
      </c>
      <c r="G10" s="42">
        <v>197547</v>
      </c>
      <c r="H10" s="42">
        <f t="shared" si="1"/>
        <v>84334.05</v>
      </c>
      <c r="I10" s="54">
        <v>0</v>
      </c>
      <c r="J10" s="44">
        <v>0.02</v>
      </c>
      <c r="K10" s="42">
        <f t="shared" si="2"/>
        <v>0</v>
      </c>
      <c r="L10" s="54">
        <v>56648.6</v>
      </c>
      <c r="M10" s="44">
        <v>0.06</v>
      </c>
      <c r="N10" s="42">
        <f t="shared" si="3"/>
        <v>9007.1273999999994</v>
      </c>
      <c r="O10" s="54">
        <v>76436</v>
      </c>
      <c r="P10" s="42">
        <f t="shared" si="4"/>
        <v>7643.6</v>
      </c>
      <c r="Q10" s="54">
        <v>3200</v>
      </c>
      <c r="R10" s="42">
        <f t="shared" si="5"/>
        <v>320</v>
      </c>
      <c r="S10" s="54">
        <v>15954.75</v>
      </c>
      <c r="T10" s="42">
        <f t="shared" si="6"/>
        <v>797.73750000000007</v>
      </c>
      <c r="U10" s="42">
        <v>640000</v>
      </c>
      <c r="V10" s="45">
        <v>0</v>
      </c>
      <c r="W10" s="41">
        <f t="shared" si="10"/>
        <v>640000</v>
      </c>
      <c r="X10" s="41">
        <v>7338</v>
      </c>
      <c r="Y10" s="42">
        <f t="shared" si="7"/>
        <v>7337.8157449999999</v>
      </c>
      <c r="Z10" s="46" t="s">
        <v>85</v>
      </c>
      <c r="AA10" s="46" t="s">
        <v>85</v>
      </c>
      <c r="AB10" s="46" t="s">
        <v>85</v>
      </c>
      <c r="AC10" s="46" t="s">
        <v>85</v>
      </c>
      <c r="AD10" s="46" t="s">
        <v>85</v>
      </c>
      <c r="AE10" s="42">
        <v>4</v>
      </c>
      <c r="AF10" s="42">
        <v>2</v>
      </c>
      <c r="AG10" s="42">
        <v>2</v>
      </c>
      <c r="AH10" s="46">
        <v>-0.5</v>
      </c>
      <c r="AI10" s="42" t="s">
        <v>84</v>
      </c>
      <c r="AJ10" s="42" t="s">
        <v>84</v>
      </c>
      <c r="AK10" s="42">
        <f t="shared" si="8"/>
        <v>7.5</v>
      </c>
      <c r="AL10" s="41">
        <f t="shared" si="9"/>
        <v>154094.3149</v>
      </c>
      <c r="AM10" s="43">
        <f t="shared" si="11"/>
        <v>5.2175558774526253E-2</v>
      </c>
      <c r="AN10" s="47">
        <v>12.2613</v>
      </c>
      <c r="AO10" s="57">
        <v>7</v>
      </c>
      <c r="AP10" s="49">
        <f t="shared" si="12"/>
        <v>19.261299999999999</v>
      </c>
      <c r="AQ10" s="58" t="s">
        <v>104</v>
      </c>
      <c r="AR10" s="94"/>
    </row>
    <row r="11" spans="1:44" s="94" customFormat="1" ht="35.1" customHeight="1">
      <c r="A11" s="38">
        <v>5</v>
      </c>
      <c r="B11" s="39" t="s">
        <v>49</v>
      </c>
      <c r="C11" s="52">
        <v>57448</v>
      </c>
      <c r="D11" s="40">
        <v>20441</v>
      </c>
      <c r="E11" s="41">
        <f t="shared" si="0"/>
        <v>19666</v>
      </c>
      <c r="F11" s="53">
        <v>69197</v>
      </c>
      <c r="G11" s="42">
        <v>73159</v>
      </c>
      <c r="H11" s="42">
        <f t="shared" si="1"/>
        <v>32327.25</v>
      </c>
      <c r="I11" s="54">
        <v>218827.96009400001</v>
      </c>
      <c r="J11" s="44">
        <v>0.04</v>
      </c>
      <c r="K11" s="42">
        <f t="shared" si="2"/>
        <v>45516.215699552005</v>
      </c>
      <c r="L11" s="54">
        <v>29520</v>
      </c>
      <c r="M11" s="44">
        <v>0.04</v>
      </c>
      <c r="N11" s="42">
        <f t="shared" si="3"/>
        <v>4605.12</v>
      </c>
      <c r="O11" s="54">
        <v>154779.90422500001</v>
      </c>
      <c r="P11" s="42">
        <f t="shared" si="4"/>
        <v>15477.990422500001</v>
      </c>
      <c r="Q11" s="54">
        <v>0</v>
      </c>
      <c r="R11" s="42">
        <f t="shared" si="5"/>
        <v>0</v>
      </c>
      <c r="S11" s="42">
        <v>24870</v>
      </c>
      <c r="T11" s="42">
        <f t="shared" si="6"/>
        <v>1243.5</v>
      </c>
      <c r="U11" s="42">
        <v>0</v>
      </c>
      <c r="V11" s="45">
        <v>0</v>
      </c>
      <c r="W11" s="41">
        <f t="shared" si="10"/>
        <v>0</v>
      </c>
      <c r="X11" s="41">
        <f>V11*20*(1+W11)*5%</f>
        <v>0</v>
      </c>
      <c r="Y11" s="42">
        <f t="shared" si="7"/>
        <v>5941.8038061026</v>
      </c>
      <c r="Z11" s="46" t="s">
        <v>85</v>
      </c>
      <c r="AA11" s="46" t="s">
        <v>85</v>
      </c>
      <c r="AB11" s="46" t="s">
        <v>85</v>
      </c>
      <c r="AC11" s="46" t="s">
        <v>85</v>
      </c>
      <c r="AD11" s="46" t="s">
        <v>85</v>
      </c>
      <c r="AE11" s="46" t="s">
        <v>85</v>
      </c>
      <c r="AF11" s="42">
        <v>2</v>
      </c>
      <c r="AG11" s="42">
        <v>1</v>
      </c>
      <c r="AH11" s="59">
        <v>-2</v>
      </c>
      <c r="AI11" s="42" t="s">
        <v>84</v>
      </c>
      <c r="AJ11" s="42" t="s">
        <v>84</v>
      </c>
      <c r="AK11" s="42">
        <f t="shared" si="8"/>
        <v>1</v>
      </c>
      <c r="AL11" s="41">
        <f t="shared" si="9"/>
        <v>118836.07612205201</v>
      </c>
      <c r="AM11" s="43">
        <f t="shared" si="11"/>
        <v>4.0237296737805871E-2</v>
      </c>
      <c r="AN11" s="47">
        <v>9.4558</v>
      </c>
      <c r="AO11" s="57">
        <v>5</v>
      </c>
      <c r="AP11" s="49">
        <f t="shared" si="12"/>
        <v>14.4558</v>
      </c>
      <c r="AQ11" s="58" t="s">
        <v>95</v>
      </c>
    </row>
    <row r="12" spans="1:44" s="93" customFormat="1" ht="35.1" customHeight="1">
      <c r="A12" s="38">
        <v>6</v>
      </c>
      <c r="B12" s="39" t="s">
        <v>67</v>
      </c>
      <c r="C12" s="40">
        <v>123275</v>
      </c>
      <c r="D12" s="40">
        <v>200153</v>
      </c>
      <c r="E12" s="41">
        <f t="shared" si="0"/>
        <v>104716.20000000001</v>
      </c>
      <c r="F12" s="41">
        <v>8531</v>
      </c>
      <c r="G12" s="42">
        <v>0</v>
      </c>
      <c r="H12" s="42">
        <f t="shared" si="1"/>
        <v>1279.6499999999999</v>
      </c>
      <c r="I12" s="42">
        <v>0</v>
      </c>
      <c r="J12" s="43">
        <v>0.02</v>
      </c>
      <c r="K12" s="42">
        <f t="shared" si="2"/>
        <v>0</v>
      </c>
      <c r="L12" s="42">
        <v>23770.763829393502</v>
      </c>
      <c r="M12" s="43">
        <v>0</v>
      </c>
      <c r="N12" s="42">
        <f t="shared" si="3"/>
        <v>3565.614574409025</v>
      </c>
      <c r="O12" s="42">
        <v>0</v>
      </c>
      <c r="P12" s="42">
        <f t="shared" si="4"/>
        <v>0</v>
      </c>
      <c r="Q12" s="42">
        <v>2350</v>
      </c>
      <c r="R12" s="42">
        <f t="shared" si="5"/>
        <v>235</v>
      </c>
      <c r="S12" s="42">
        <v>4700</v>
      </c>
      <c r="T12" s="42">
        <f t="shared" si="6"/>
        <v>235</v>
      </c>
      <c r="U12" s="42">
        <v>194745</v>
      </c>
      <c r="V12" s="45">
        <v>0</v>
      </c>
      <c r="W12" s="41">
        <f t="shared" si="10"/>
        <v>194745</v>
      </c>
      <c r="X12" s="41">
        <v>5502</v>
      </c>
      <c r="Y12" s="42">
        <f t="shared" si="7"/>
        <v>5501.5732287204519</v>
      </c>
      <c r="Z12" s="46" t="s">
        <v>85</v>
      </c>
      <c r="AA12" s="46" t="s">
        <v>85</v>
      </c>
      <c r="AB12" s="46" t="s">
        <v>85</v>
      </c>
      <c r="AC12" s="46" t="s">
        <v>85</v>
      </c>
      <c r="AD12" s="46" t="s">
        <v>85</v>
      </c>
      <c r="AE12" s="46" t="s">
        <v>85</v>
      </c>
      <c r="AF12" s="42">
        <v>2</v>
      </c>
      <c r="AG12" s="42">
        <v>2</v>
      </c>
      <c r="AH12" s="46">
        <v>-0.5</v>
      </c>
      <c r="AI12" s="42" t="s">
        <v>84</v>
      </c>
      <c r="AJ12" s="42" t="s">
        <v>84</v>
      </c>
      <c r="AK12" s="42">
        <f t="shared" si="8"/>
        <v>3.5</v>
      </c>
      <c r="AL12" s="41">
        <f t="shared" si="9"/>
        <v>115533.46457440904</v>
      </c>
      <c r="AM12" s="43">
        <f t="shared" si="11"/>
        <v>3.9119049104690405E-2</v>
      </c>
      <c r="AN12" s="47">
        <v>9.1929999999999996</v>
      </c>
      <c r="AO12" s="48">
        <v>2</v>
      </c>
      <c r="AP12" s="49">
        <f t="shared" si="12"/>
        <v>11.193</v>
      </c>
      <c r="AQ12" s="50" t="s">
        <v>102</v>
      </c>
    </row>
    <row r="13" spans="1:44" s="93" customFormat="1" ht="35.1" customHeight="1">
      <c r="A13" s="38">
        <v>7</v>
      </c>
      <c r="B13" s="39" t="s">
        <v>50</v>
      </c>
      <c r="C13" s="52">
        <v>46915</v>
      </c>
      <c r="D13" s="40">
        <v>81083</v>
      </c>
      <c r="E13" s="41">
        <f t="shared" si="0"/>
        <v>41816.200000000004</v>
      </c>
      <c r="F13" s="53">
        <v>68199</v>
      </c>
      <c r="G13" s="42">
        <v>117632</v>
      </c>
      <c r="H13" s="42">
        <f t="shared" si="1"/>
        <v>45519.45</v>
      </c>
      <c r="I13" s="54">
        <v>56380.018382000002</v>
      </c>
      <c r="J13" s="44">
        <v>0.02</v>
      </c>
      <c r="K13" s="42">
        <f t="shared" si="2"/>
        <v>11501.523749928001</v>
      </c>
      <c r="L13" s="54">
        <v>2194</v>
      </c>
      <c r="M13" s="44">
        <v>0</v>
      </c>
      <c r="N13" s="42">
        <f t="shared" si="3"/>
        <v>329.09999999999997</v>
      </c>
      <c r="O13" s="54">
        <v>120365.02</v>
      </c>
      <c r="P13" s="42">
        <f t="shared" si="4"/>
        <v>12036.502</v>
      </c>
      <c r="Q13" s="54">
        <v>0</v>
      </c>
      <c r="R13" s="42">
        <f t="shared" si="5"/>
        <v>0</v>
      </c>
      <c r="S13" s="42">
        <v>9440</v>
      </c>
      <c r="T13" s="42">
        <f t="shared" si="6"/>
        <v>472</v>
      </c>
      <c r="U13" s="42">
        <v>0</v>
      </c>
      <c r="V13" s="45">
        <v>0</v>
      </c>
      <c r="W13" s="41">
        <f t="shared" si="10"/>
        <v>0</v>
      </c>
      <c r="X13" s="41">
        <f>V13*20*(1+W13)*5%</f>
        <v>0</v>
      </c>
      <c r="Y13" s="42">
        <f t="shared" si="7"/>
        <v>5583.7387874963997</v>
      </c>
      <c r="Z13" s="46" t="s">
        <v>85</v>
      </c>
      <c r="AA13" s="46" t="s">
        <v>85</v>
      </c>
      <c r="AB13" s="46" t="s">
        <v>85</v>
      </c>
      <c r="AC13" s="46" t="s">
        <v>85</v>
      </c>
      <c r="AD13" s="46" t="s">
        <v>85</v>
      </c>
      <c r="AE13" s="46" t="s">
        <v>85</v>
      </c>
      <c r="AF13" s="42">
        <v>2</v>
      </c>
      <c r="AG13" s="42">
        <v>1</v>
      </c>
      <c r="AH13" s="46" t="s">
        <v>84</v>
      </c>
      <c r="AI13" s="42" t="s">
        <v>84</v>
      </c>
      <c r="AJ13" s="42" t="s">
        <v>84</v>
      </c>
      <c r="AK13" s="42">
        <f t="shared" si="8"/>
        <v>3</v>
      </c>
      <c r="AL13" s="41">
        <f t="shared" si="9"/>
        <v>111674.775749928</v>
      </c>
      <c r="AM13" s="43">
        <f t="shared" si="11"/>
        <v>3.7812516506878655E-2</v>
      </c>
      <c r="AN13" s="47">
        <v>8.8858999999999995</v>
      </c>
      <c r="AO13" s="48">
        <v>2</v>
      </c>
      <c r="AP13" s="49">
        <f t="shared" si="12"/>
        <v>10.885899999999999</v>
      </c>
      <c r="AQ13" s="58" t="s">
        <v>97</v>
      </c>
      <c r="AR13" s="94"/>
    </row>
    <row r="14" spans="1:44" s="94" customFormat="1" ht="35.1" customHeight="1">
      <c r="A14" s="38">
        <v>8</v>
      </c>
      <c r="B14" s="39" t="s">
        <v>51</v>
      </c>
      <c r="C14" s="40">
        <v>184901</v>
      </c>
      <c r="D14" s="40">
        <v>156341</v>
      </c>
      <c r="E14" s="41">
        <f t="shared" si="0"/>
        <v>99516.6</v>
      </c>
      <c r="F14" s="41">
        <v>0</v>
      </c>
      <c r="G14" s="42">
        <v>0</v>
      </c>
      <c r="H14" s="42">
        <f t="shared" si="1"/>
        <v>0</v>
      </c>
      <c r="I14" s="42">
        <v>0</v>
      </c>
      <c r="J14" s="43">
        <v>0.02</v>
      </c>
      <c r="K14" s="42">
        <f t="shared" si="2"/>
        <v>0</v>
      </c>
      <c r="L14" s="42">
        <v>10920.63</v>
      </c>
      <c r="M14" s="43">
        <v>0.02</v>
      </c>
      <c r="N14" s="42">
        <f t="shared" si="3"/>
        <v>1670.8563899999997</v>
      </c>
      <c r="O14" s="42">
        <v>0</v>
      </c>
      <c r="P14" s="42">
        <f t="shared" si="4"/>
        <v>0</v>
      </c>
      <c r="Q14" s="42">
        <v>0</v>
      </c>
      <c r="R14" s="42">
        <f t="shared" si="5"/>
        <v>0</v>
      </c>
      <c r="S14" s="42">
        <v>0</v>
      </c>
      <c r="T14" s="42">
        <f t="shared" si="6"/>
        <v>0</v>
      </c>
      <c r="U14" s="42">
        <v>439073.8</v>
      </c>
      <c r="V14" s="45">
        <v>0.5</v>
      </c>
      <c r="W14" s="41">
        <f t="shared" si="10"/>
        <v>658610.70000000007</v>
      </c>
      <c r="X14" s="41">
        <v>5059</v>
      </c>
      <c r="Y14" s="42">
        <f t="shared" si="7"/>
        <v>5059.3728195000003</v>
      </c>
      <c r="Z14" s="46" t="s">
        <v>85</v>
      </c>
      <c r="AA14" s="46" t="s">
        <v>85</v>
      </c>
      <c r="AB14" s="46" t="s">
        <v>85</v>
      </c>
      <c r="AC14" s="46" t="s">
        <v>85</v>
      </c>
      <c r="AD14" s="46" t="s">
        <v>85</v>
      </c>
      <c r="AE14" s="42">
        <v>1</v>
      </c>
      <c r="AF14" s="42">
        <v>2</v>
      </c>
      <c r="AG14" s="42">
        <v>2</v>
      </c>
      <c r="AH14" s="46" t="s">
        <v>84</v>
      </c>
      <c r="AI14" s="42" t="s">
        <v>84</v>
      </c>
      <c r="AJ14" s="42" t="s">
        <v>84</v>
      </c>
      <c r="AK14" s="42">
        <f t="shared" si="8"/>
        <v>5</v>
      </c>
      <c r="AL14" s="41">
        <f t="shared" si="9"/>
        <v>106246.45639000001</v>
      </c>
      <c r="AM14" s="43">
        <f t="shared" si="11"/>
        <v>3.5974514916783516E-2</v>
      </c>
      <c r="AN14" s="47">
        <v>8.4540000000000006</v>
      </c>
      <c r="AO14" s="48">
        <v>2</v>
      </c>
      <c r="AP14" s="49">
        <f t="shared" si="12"/>
        <v>10.454000000000001</v>
      </c>
      <c r="AQ14" s="50" t="s">
        <v>100</v>
      </c>
    </row>
    <row r="15" spans="1:44" s="94" customFormat="1" ht="35.1" customHeight="1">
      <c r="A15" s="38">
        <v>9</v>
      </c>
      <c r="B15" s="51" t="s">
        <v>52</v>
      </c>
      <c r="C15" s="52">
        <v>0</v>
      </c>
      <c r="D15" s="52">
        <v>0</v>
      </c>
      <c r="E15" s="53">
        <f t="shared" si="0"/>
        <v>0</v>
      </c>
      <c r="F15" s="53">
        <v>71203</v>
      </c>
      <c r="G15" s="54">
        <v>286371</v>
      </c>
      <c r="H15" s="54">
        <f t="shared" si="1"/>
        <v>96591.75</v>
      </c>
      <c r="I15" s="54">
        <v>0</v>
      </c>
      <c r="J15" s="44">
        <v>0.02</v>
      </c>
      <c r="K15" s="54">
        <f t="shared" si="2"/>
        <v>0</v>
      </c>
      <c r="L15" s="54">
        <v>24379.182413999999</v>
      </c>
      <c r="M15" s="44">
        <v>0.02</v>
      </c>
      <c r="N15" s="54">
        <f t="shared" si="3"/>
        <v>3730.0149093419996</v>
      </c>
      <c r="O15" s="54">
        <v>0</v>
      </c>
      <c r="P15" s="54">
        <f t="shared" si="4"/>
        <v>0</v>
      </c>
      <c r="Q15" s="54">
        <v>40579</v>
      </c>
      <c r="R15" s="54">
        <f t="shared" si="5"/>
        <v>4057.9</v>
      </c>
      <c r="S15" s="54">
        <v>0</v>
      </c>
      <c r="T15" s="54">
        <f t="shared" si="6"/>
        <v>0</v>
      </c>
      <c r="U15" s="42">
        <v>0</v>
      </c>
      <c r="V15" s="45">
        <v>0</v>
      </c>
      <c r="W15" s="41">
        <f t="shared" si="10"/>
        <v>0</v>
      </c>
      <c r="X15" s="41">
        <f>V15*20*(1+W15)*5%</f>
        <v>0</v>
      </c>
      <c r="Y15" s="42">
        <f t="shared" si="7"/>
        <v>5218.9832454670996</v>
      </c>
      <c r="Z15" s="46" t="s">
        <v>85</v>
      </c>
      <c r="AA15" s="46" t="s">
        <v>85</v>
      </c>
      <c r="AB15" s="46" t="s">
        <v>85</v>
      </c>
      <c r="AC15" s="46" t="s">
        <v>85</v>
      </c>
      <c r="AD15" s="46" t="s">
        <v>85</v>
      </c>
      <c r="AE15" s="46" t="s">
        <v>85</v>
      </c>
      <c r="AF15" s="54">
        <v>2</v>
      </c>
      <c r="AG15" s="54">
        <v>1</v>
      </c>
      <c r="AH15" s="56" t="s">
        <v>84</v>
      </c>
      <c r="AI15" s="54" t="s">
        <v>84</v>
      </c>
      <c r="AJ15" s="54" t="s">
        <v>84</v>
      </c>
      <c r="AK15" s="42">
        <f t="shared" si="8"/>
        <v>3</v>
      </c>
      <c r="AL15" s="41">
        <f t="shared" si="9"/>
        <v>104379.664909342</v>
      </c>
      <c r="AM15" s="43">
        <f t="shared" si="11"/>
        <v>3.534242872540088E-2</v>
      </c>
      <c r="AN15" s="47">
        <v>8.3055000000000003</v>
      </c>
      <c r="AO15" s="48">
        <v>2</v>
      </c>
      <c r="AP15" s="49">
        <f t="shared" si="12"/>
        <v>10.3055</v>
      </c>
      <c r="AQ15" s="58" t="s">
        <v>96</v>
      </c>
    </row>
    <row r="16" spans="1:44" s="94" customFormat="1" ht="35.1" customHeight="1">
      <c r="A16" s="38">
        <v>10</v>
      </c>
      <c r="B16" s="39" t="s">
        <v>53</v>
      </c>
      <c r="C16" s="52">
        <v>0</v>
      </c>
      <c r="D16" s="40">
        <v>0</v>
      </c>
      <c r="E16" s="41">
        <f t="shared" si="0"/>
        <v>0</v>
      </c>
      <c r="F16" s="53">
        <v>53078</v>
      </c>
      <c r="G16" s="42">
        <v>104924</v>
      </c>
      <c r="H16" s="42">
        <f t="shared" si="1"/>
        <v>39438.9</v>
      </c>
      <c r="I16" s="54">
        <v>17074</v>
      </c>
      <c r="J16" s="44">
        <v>0.02</v>
      </c>
      <c r="K16" s="42">
        <f t="shared" si="2"/>
        <v>3483.096</v>
      </c>
      <c r="L16" s="54">
        <v>14746</v>
      </c>
      <c r="M16" s="44">
        <v>0.04</v>
      </c>
      <c r="N16" s="42">
        <f t="shared" si="3"/>
        <v>2300.3759999999997</v>
      </c>
      <c r="O16" s="54">
        <v>155083.57</v>
      </c>
      <c r="P16" s="42">
        <f t="shared" si="4"/>
        <v>15508.357000000002</v>
      </c>
      <c r="Q16" s="54">
        <v>77105</v>
      </c>
      <c r="R16" s="42">
        <f t="shared" si="5"/>
        <v>7710.5</v>
      </c>
      <c r="S16" s="42">
        <v>215982.22</v>
      </c>
      <c r="T16" s="42">
        <f t="shared" si="6"/>
        <v>10799.111000000001</v>
      </c>
      <c r="U16" s="42">
        <v>0</v>
      </c>
      <c r="V16" s="45">
        <v>0</v>
      </c>
      <c r="W16" s="41">
        <f t="shared" si="10"/>
        <v>0</v>
      </c>
      <c r="X16" s="41">
        <f>V16*20*(1+W16)*5%</f>
        <v>0</v>
      </c>
      <c r="Y16" s="42">
        <f t="shared" si="7"/>
        <v>3962.0169999999998</v>
      </c>
      <c r="Z16" s="46" t="s">
        <v>85</v>
      </c>
      <c r="AA16" s="46" t="s">
        <v>85</v>
      </c>
      <c r="AB16" s="46" t="s">
        <v>85</v>
      </c>
      <c r="AC16" s="46" t="s">
        <v>85</v>
      </c>
      <c r="AD16" s="46" t="s">
        <v>85</v>
      </c>
      <c r="AE16" s="46" t="s">
        <v>85</v>
      </c>
      <c r="AF16" s="42">
        <v>2</v>
      </c>
      <c r="AG16" s="42">
        <v>1</v>
      </c>
      <c r="AH16" s="46" t="s">
        <v>84</v>
      </c>
      <c r="AI16" s="42" t="s">
        <v>84</v>
      </c>
      <c r="AJ16" s="42" t="s">
        <v>84</v>
      </c>
      <c r="AK16" s="42">
        <f t="shared" si="8"/>
        <v>3</v>
      </c>
      <c r="AL16" s="41">
        <f t="shared" si="9"/>
        <v>79240.34</v>
      </c>
      <c r="AM16" s="43">
        <f t="shared" si="11"/>
        <v>2.6830379950528879E-2</v>
      </c>
      <c r="AN16" s="47">
        <v>6.3051000000000004</v>
      </c>
      <c r="AO16" s="48">
        <v>2</v>
      </c>
      <c r="AP16" s="49">
        <f t="shared" si="12"/>
        <v>8.3050999999999995</v>
      </c>
      <c r="AQ16" s="58" t="s">
        <v>99</v>
      </c>
    </row>
    <row r="17" spans="1:43" s="94" customFormat="1" ht="35.1" customHeight="1">
      <c r="A17" s="38">
        <v>11</v>
      </c>
      <c r="B17" s="39" t="s">
        <v>54</v>
      </c>
      <c r="C17" s="40">
        <v>104752</v>
      </c>
      <c r="D17" s="40">
        <v>0</v>
      </c>
      <c r="E17" s="41">
        <f t="shared" si="0"/>
        <v>20950.400000000001</v>
      </c>
      <c r="F17" s="53">
        <v>106019</v>
      </c>
      <c r="G17" s="42">
        <v>0</v>
      </c>
      <c r="H17" s="42">
        <f t="shared" si="1"/>
        <v>15902.849999999999</v>
      </c>
      <c r="I17" s="42">
        <v>3902.9304360000001</v>
      </c>
      <c r="J17" s="43">
        <v>0</v>
      </c>
      <c r="K17" s="42">
        <f t="shared" si="2"/>
        <v>780.58608720000007</v>
      </c>
      <c r="L17" s="42">
        <v>13028</v>
      </c>
      <c r="M17" s="44">
        <v>0.02</v>
      </c>
      <c r="N17" s="42">
        <f t="shared" si="3"/>
        <v>1993.2839999999999</v>
      </c>
      <c r="O17" s="42">
        <v>144373.57</v>
      </c>
      <c r="P17" s="42">
        <f t="shared" si="4"/>
        <v>14437.357000000002</v>
      </c>
      <c r="Q17" s="42">
        <v>47814.77</v>
      </c>
      <c r="R17" s="42">
        <f t="shared" si="5"/>
        <v>4781.4769999999999</v>
      </c>
      <c r="S17" s="42">
        <v>100708</v>
      </c>
      <c r="T17" s="42">
        <f t="shared" si="6"/>
        <v>5035.4000000000005</v>
      </c>
      <c r="U17" s="42">
        <v>2016000</v>
      </c>
      <c r="V17" s="45">
        <v>0</v>
      </c>
      <c r="W17" s="41">
        <f t="shared" si="10"/>
        <v>2016000</v>
      </c>
      <c r="X17" s="41">
        <v>3194</v>
      </c>
      <c r="Y17" s="42">
        <f t="shared" si="7"/>
        <v>3194.0677043599999</v>
      </c>
      <c r="Z17" s="46" t="s">
        <v>85</v>
      </c>
      <c r="AA17" s="46" t="s">
        <v>85</v>
      </c>
      <c r="AB17" s="46" t="s">
        <v>85</v>
      </c>
      <c r="AC17" s="46" t="s">
        <v>85</v>
      </c>
      <c r="AD17" s="46" t="s">
        <v>85</v>
      </c>
      <c r="AE17" s="46" t="s">
        <v>85</v>
      </c>
      <c r="AF17" s="42">
        <v>2</v>
      </c>
      <c r="AG17" s="42">
        <v>2</v>
      </c>
      <c r="AH17" s="46" t="s">
        <v>84</v>
      </c>
      <c r="AI17" s="42" t="s">
        <v>84</v>
      </c>
      <c r="AJ17" s="42" t="s">
        <v>84</v>
      </c>
      <c r="AK17" s="42">
        <f t="shared" si="8"/>
        <v>4</v>
      </c>
      <c r="AL17" s="41">
        <f t="shared" si="9"/>
        <v>67075.354087200001</v>
      </c>
      <c r="AM17" s="43">
        <f t="shared" si="11"/>
        <v>2.2711377001611001E-2</v>
      </c>
      <c r="AN17" s="47">
        <v>5.3372000000000002</v>
      </c>
      <c r="AO17" s="48">
        <v>2</v>
      </c>
      <c r="AP17" s="49">
        <f t="shared" si="12"/>
        <v>7.3372000000000002</v>
      </c>
      <c r="AQ17" s="50" t="s">
        <v>100</v>
      </c>
    </row>
    <row r="18" spans="1:43" s="94" customFormat="1" ht="35.1" customHeight="1">
      <c r="A18" s="38">
        <v>12</v>
      </c>
      <c r="B18" s="39" t="s">
        <v>55</v>
      </c>
      <c r="C18" s="52">
        <v>189496</v>
      </c>
      <c r="D18" s="40">
        <v>31465</v>
      </c>
      <c r="E18" s="41">
        <f t="shared" si="0"/>
        <v>50485.200000000004</v>
      </c>
      <c r="F18" s="53">
        <v>89847</v>
      </c>
      <c r="G18" s="42">
        <v>4444</v>
      </c>
      <c r="H18" s="42">
        <f t="shared" si="1"/>
        <v>14810.25</v>
      </c>
      <c r="I18" s="54">
        <v>2843.7139790000001</v>
      </c>
      <c r="J18" s="44">
        <v>0</v>
      </c>
      <c r="K18" s="42">
        <f t="shared" si="2"/>
        <v>568.74279580000007</v>
      </c>
      <c r="L18" s="54">
        <v>0</v>
      </c>
      <c r="M18" s="44">
        <v>0</v>
      </c>
      <c r="N18" s="42">
        <f t="shared" si="3"/>
        <v>0</v>
      </c>
      <c r="O18" s="54">
        <v>0</v>
      </c>
      <c r="P18" s="42">
        <f t="shared" si="4"/>
        <v>0</v>
      </c>
      <c r="Q18" s="54">
        <v>0</v>
      </c>
      <c r="R18" s="42">
        <f t="shared" si="5"/>
        <v>0</v>
      </c>
      <c r="S18" s="42">
        <v>0</v>
      </c>
      <c r="T18" s="42">
        <f t="shared" si="6"/>
        <v>0</v>
      </c>
      <c r="U18" s="42">
        <v>0</v>
      </c>
      <c r="V18" s="45">
        <v>0</v>
      </c>
      <c r="W18" s="41">
        <f t="shared" si="10"/>
        <v>0</v>
      </c>
      <c r="X18" s="41">
        <f t="shared" ref="X18:X30" si="13">V18*20*(1+W18)*5%</f>
        <v>0</v>
      </c>
      <c r="Y18" s="42">
        <f t="shared" si="7"/>
        <v>3293.20963979</v>
      </c>
      <c r="Z18" s="46" t="s">
        <v>85</v>
      </c>
      <c r="AA18" s="46" t="s">
        <v>85</v>
      </c>
      <c r="AB18" s="46" t="s">
        <v>85</v>
      </c>
      <c r="AC18" s="46" t="s">
        <v>85</v>
      </c>
      <c r="AD18" s="46" t="s">
        <v>85</v>
      </c>
      <c r="AE18" s="46" t="s">
        <v>85</v>
      </c>
      <c r="AF18" s="42">
        <v>2</v>
      </c>
      <c r="AG18" s="42">
        <v>1</v>
      </c>
      <c r="AH18" s="46">
        <v>-0.5</v>
      </c>
      <c r="AI18" s="42" t="s">
        <v>84</v>
      </c>
      <c r="AJ18" s="42" t="s">
        <v>84</v>
      </c>
      <c r="AK18" s="42">
        <f t="shared" si="8"/>
        <v>2.5</v>
      </c>
      <c r="AL18" s="41">
        <f t="shared" si="9"/>
        <v>65864.192795800001</v>
      </c>
      <c r="AM18" s="43">
        <f t="shared" si="11"/>
        <v>2.2301283889571918E-2</v>
      </c>
      <c r="AN18" s="47">
        <v>5.2408000000000001</v>
      </c>
      <c r="AO18" s="57"/>
      <c r="AP18" s="49">
        <f t="shared" si="12"/>
        <v>5.2408000000000001</v>
      </c>
      <c r="AQ18" s="58"/>
    </row>
    <row r="19" spans="1:43" s="94" customFormat="1" ht="35.1" customHeight="1">
      <c r="A19" s="38">
        <v>13</v>
      </c>
      <c r="B19" s="39" t="s">
        <v>56</v>
      </c>
      <c r="C19" s="40">
        <v>0</v>
      </c>
      <c r="D19" s="40">
        <v>0</v>
      </c>
      <c r="E19" s="41">
        <f t="shared" si="0"/>
        <v>0</v>
      </c>
      <c r="F19" s="41">
        <v>139277</v>
      </c>
      <c r="G19" s="42">
        <v>0</v>
      </c>
      <c r="H19" s="42">
        <f t="shared" si="1"/>
        <v>20891.55</v>
      </c>
      <c r="I19" s="42">
        <v>14475.229654000001</v>
      </c>
      <c r="J19" s="43">
        <v>0</v>
      </c>
      <c r="K19" s="42">
        <f t="shared" si="2"/>
        <v>2895.0459308000004</v>
      </c>
      <c r="L19" s="42">
        <v>31433.865858000001</v>
      </c>
      <c r="M19" s="44">
        <v>0.04</v>
      </c>
      <c r="N19" s="42">
        <f t="shared" si="3"/>
        <v>4903.6830738480003</v>
      </c>
      <c r="O19" s="42">
        <v>85905.828903000001</v>
      </c>
      <c r="P19" s="42">
        <f t="shared" si="4"/>
        <v>8590.5828903000001</v>
      </c>
      <c r="Q19" s="42">
        <v>191146.693451</v>
      </c>
      <c r="R19" s="42">
        <f t="shared" si="5"/>
        <v>19114.669345099999</v>
      </c>
      <c r="S19" s="42">
        <v>181405</v>
      </c>
      <c r="T19" s="42">
        <f t="shared" si="6"/>
        <v>9070.25</v>
      </c>
      <c r="U19" s="42">
        <v>0</v>
      </c>
      <c r="V19" s="45">
        <v>0</v>
      </c>
      <c r="W19" s="41">
        <f t="shared" si="10"/>
        <v>0</v>
      </c>
      <c r="X19" s="41">
        <f t="shared" si="13"/>
        <v>0</v>
      </c>
      <c r="Y19" s="42">
        <f t="shared" si="7"/>
        <v>3273.2890620024</v>
      </c>
      <c r="Z19" s="46" t="s">
        <v>85</v>
      </c>
      <c r="AA19" s="46" t="s">
        <v>85</v>
      </c>
      <c r="AB19" s="46" t="s">
        <v>85</v>
      </c>
      <c r="AC19" s="46" t="s">
        <v>85</v>
      </c>
      <c r="AD19" s="46" t="s">
        <v>85</v>
      </c>
      <c r="AE19" s="46" t="s">
        <v>85</v>
      </c>
      <c r="AF19" s="42">
        <v>2</v>
      </c>
      <c r="AG19" s="42">
        <v>2</v>
      </c>
      <c r="AH19" s="46" t="s">
        <v>84</v>
      </c>
      <c r="AI19" s="42" t="s">
        <v>84</v>
      </c>
      <c r="AJ19" s="42" t="s">
        <v>84</v>
      </c>
      <c r="AK19" s="42">
        <f t="shared" si="8"/>
        <v>4</v>
      </c>
      <c r="AL19" s="41">
        <f t="shared" si="9"/>
        <v>65465.781240048003</v>
      </c>
      <c r="AM19" s="43">
        <f t="shared" si="11"/>
        <v>2.2166383743793802E-2</v>
      </c>
      <c r="AN19" s="47">
        <v>5.2091000000000003</v>
      </c>
      <c r="AO19" s="48">
        <v>2</v>
      </c>
      <c r="AP19" s="49">
        <f t="shared" si="12"/>
        <v>7.2091000000000003</v>
      </c>
      <c r="AQ19" s="58" t="s">
        <v>99</v>
      </c>
    </row>
    <row r="20" spans="1:43" s="94" customFormat="1" ht="35.1" customHeight="1">
      <c r="A20" s="38">
        <v>14</v>
      </c>
      <c r="B20" s="39" t="s">
        <v>57</v>
      </c>
      <c r="C20" s="52">
        <v>0</v>
      </c>
      <c r="D20" s="40">
        <v>0</v>
      </c>
      <c r="E20" s="41">
        <f t="shared" si="0"/>
        <v>0</v>
      </c>
      <c r="F20" s="53">
        <v>79607</v>
      </c>
      <c r="G20" s="42">
        <v>50752</v>
      </c>
      <c r="H20" s="42">
        <f t="shared" si="1"/>
        <v>27166.649999999998</v>
      </c>
      <c r="I20" s="54">
        <v>2846.2219930000001</v>
      </c>
      <c r="J20" s="60">
        <v>0.02</v>
      </c>
      <c r="K20" s="42">
        <f t="shared" si="2"/>
        <v>580.62928657200007</v>
      </c>
      <c r="L20" s="54">
        <v>17144.530079</v>
      </c>
      <c r="M20" s="44">
        <v>0.06</v>
      </c>
      <c r="N20" s="42">
        <f t="shared" si="3"/>
        <v>2725.9802825610004</v>
      </c>
      <c r="O20" s="54">
        <v>167480.9754775</v>
      </c>
      <c r="P20" s="42">
        <f t="shared" si="4"/>
        <v>16748.09754775</v>
      </c>
      <c r="Q20" s="54">
        <v>0</v>
      </c>
      <c r="R20" s="42">
        <f t="shared" si="5"/>
        <v>0</v>
      </c>
      <c r="S20" s="42">
        <v>200800</v>
      </c>
      <c r="T20" s="42">
        <f t="shared" si="6"/>
        <v>10040</v>
      </c>
      <c r="U20" s="42">
        <v>0</v>
      </c>
      <c r="V20" s="45">
        <v>0</v>
      </c>
      <c r="W20" s="41">
        <f t="shared" si="10"/>
        <v>0</v>
      </c>
      <c r="X20" s="41">
        <f t="shared" si="13"/>
        <v>0</v>
      </c>
      <c r="Y20" s="42">
        <f t="shared" si="7"/>
        <v>2863.0678558441496</v>
      </c>
      <c r="Z20" s="46" t="s">
        <v>85</v>
      </c>
      <c r="AA20" s="46" t="s">
        <v>85</v>
      </c>
      <c r="AB20" s="46" t="s">
        <v>85</v>
      </c>
      <c r="AC20" s="46" t="s">
        <v>85</v>
      </c>
      <c r="AD20" s="46" t="s">
        <v>85</v>
      </c>
      <c r="AE20" s="46" t="s">
        <v>85</v>
      </c>
      <c r="AF20" s="42">
        <v>2</v>
      </c>
      <c r="AG20" s="42">
        <v>2</v>
      </c>
      <c r="AH20" s="46">
        <v>-0.5</v>
      </c>
      <c r="AI20" s="42" t="s">
        <v>84</v>
      </c>
      <c r="AJ20" s="42" t="s">
        <v>84</v>
      </c>
      <c r="AK20" s="42">
        <f t="shared" si="8"/>
        <v>3.5</v>
      </c>
      <c r="AL20" s="41">
        <f t="shared" si="9"/>
        <v>57261.357116882995</v>
      </c>
      <c r="AM20" s="43">
        <f t="shared" si="11"/>
        <v>1.9388407065503401E-2</v>
      </c>
      <c r="AN20" s="47">
        <v>4.5563000000000002</v>
      </c>
      <c r="AO20" s="48">
        <v>2</v>
      </c>
      <c r="AP20" s="49">
        <f t="shared" si="12"/>
        <v>6.5563000000000002</v>
      </c>
      <c r="AQ20" s="58" t="s">
        <v>98</v>
      </c>
    </row>
    <row r="21" spans="1:43" s="94" customFormat="1" ht="35.1" customHeight="1">
      <c r="A21" s="38">
        <v>15</v>
      </c>
      <c r="B21" s="39" t="s">
        <v>58</v>
      </c>
      <c r="C21" s="52">
        <v>21365</v>
      </c>
      <c r="D21" s="40">
        <v>69030</v>
      </c>
      <c r="E21" s="41">
        <f t="shared" si="0"/>
        <v>31885</v>
      </c>
      <c r="F21" s="53">
        <v>24305</v>
      </c>
      <c r="G21" s="42">
        <v>11827</v>
      </c>
      <c r="H21" s="42">
        <f t="shared" si="1"/>
        <v>7193.8499999999995</v>
      </c>
      <c r="I21" s="54">
        <v>3187.32</v>
      </c>
      <c r="J21" s="44">
        <v>0</v>
      </c>
      <c r="K21" s="42">
        <f t="shared" si="2"/>
        <v>637.46400000000006</v>
      </c>
      <c r="L21" s="54">
        <v>31818.2</v>
      </c>
      <c r="M21" s="44">
        <v>0.04</v>
      </c>
      <c r="N21" s="42">
        <f t="shared" si="3"/>
        <v>4963.6391999999996</v>
      </c>
      <c r="O21" s="54">
        <v>28404.3</v>
      </c>
      <c r="P21" s="42">
        <f t="shared" si="4"/>
        <v>2840.4300000000003</v>
      </c>
      <c r="Q21" s="54">
        <v>78.5</v>
      </c>
      <c r="R21" s="42">
        <f t="shared" si="5"/>
        <v>7.8500000000000005</v>
      </c>
      <c r="S21" s="42">
        <v>0</v>
      </c>
      <c r="T21" s="42">
        <f t="shared" si="6"/>
        <v>0</v>
      </c>
      <c r="U21" s="42">
        <v>0</v>
      </c>
      <c r="V21" s="45">
        <v>0</v>
      </c>
      <c r="W21" s="41">
        <f t="shared" si="10"/>
        <v>0</v>
      </c>
      <c r="X21" s="41">
        <f t="shared" si="13"/>
        <v>0</v>
      </c>
      <c r="Y21" s="42">
        <f t="shared" si="7"/>
        <v>2376.4116599999998</v>
      </c>
      <c r="Z21" s="46" t="s">
        <v>85</v>
      </c>
      <c r="AA21" s="46" t="s">
        <v>85</v>
      </c>
      <c r="AB21" s="46" t="s">
        <v>85</v>
      </c>
      <c r="AC21" s="46" t="s">
        <v>85</v>
      </c>
      <c r="AD21" s="46" t="s">
        <v>85</v>
      </c>
      <c r="AE21" s="61">
        <v>1.5</v>
      </c>
      <c r="AF21" s="42">
        <v>2</v>
      </c>
      <c r="AG21" s="42">
        <v>1</v>
      </c>
      <c r="AH21" s="59">
        <v>-1</v>
      </c>
      <c r="AI21" s="42" t="s">
        <v>84</v>
      </c>
      <c r="AJ21" s="42" t="s">
        <v>84</v>
      </c>
      <c r="AK21" s="42">
        <f t="shared" si="8"/>
        <v>3.5</v>
      </c>
      <c r="AL21" s="41">
        <f t="shared" si="9"/>
        <v>47528.233199999995</v>
      </c>
      <c r="AM21" s="43">
        <f t="shared" si="11"/>
        <v>1.6092820337890286E-2</v>
      </c>
      <c r="AN21" s="47">
        <v>3.7818000000000001</v>
      </c>
      <c r="AO21" s="48">
        <v>2</v>
      </c>
      <c r="AP21" s="49">
        <f t="shared" si="12"/>
        <v>5.7818000000000005</v>
      </c>
      <c r="AQ21" s="58" t="s">
        <v>96</v>
      </c>
    </row>
    <row r="22" spans="1:43" s="94" customFormat="1" ht="35.1" customHeight="1">
      <c r="A22" s="38">
        <v>16</v>
      </c>
      <c r="B22" s="39" t="s">
        <v>59</v>
      </c>
      <c r="C22" s="42">
        <v>8457</v>
      </c>
      <c r="D22" s="40">
        <v>40541</v>
      </c>
      <c r="E22" s="41">
        <f t="shared" si="0"/>
        <v>17907.8</v>
      </c>
      <c r="F22" s="53">
        <v>25945</v>
      </c>
      <c r="G22" s="42">
        <v>41710</v>
      </c>
      <c r="H22" s="42">
        <f t="shared" si="1"/>
        <v>16404.75</v>
      </c>
      <c r="I22" s="42">
        <v>22</v>
      </c>
      <c r="J22" s="43">
        <v>0</v>
      </c>
      <c r="K22" s="42">
        <f t="shared" si="2"/>
        <v>4.4000000000000004</v>
      </c>
      <c r="L22" s="42">
        <v>10275</v>
      </c>
      <c r="M22" s="44">
        <v>0</v>
      </c>
      <c r="N22" s="42">
        <f t="shared" si="3"/>
        <v>1541.25</v>
      </c>
      <c r="O22" s="42">
        <v>6171</v>
      </c>
      <c r="P22" s="42">
        <f t="shared" si="4"/>
        <v>617.1</v>
      </c>
      <c r="Q22" s="42">
        <v>49880</v>
      </c>
      <c r="R22" s="42">
        <f t="shared" si="5"/>
        <v>4988</v>
      </c>
      <c r="S22" s="42">
        <v>92400</v>
      </c>
      <c r="T22" s="42">
        <f t="shared" si="6"/>
        <v>4620</v>
      </c>
      <c r="U22" s="42">
        <v>0</v>
      </c>
      <c r="V22" s="45">
        <v>0</v>
      </c>
      <c r="W22" s="41">
        <f t="shared" si="10"/>
        <v>0</v>
      </c>
      <c r="X22" s="41">
        <f t="shared" si="13"/>
        <v>0</v>
      </c>
      <c r="Y22" s="42">
        <f t="shared" si="7"/>
        <v>2304.165</v>
      </c>
      <c r="Z22" s="46" t="s">
        <v>85</v>
      </c>
      <c r="AA22" s="46" t="s">
        <v>85</v>
      </c>
      <c r="AB22" s="46" t="s">
        <v>85</v>
      </c>
      <c r="AC22" s="46" t="s">
        <v>85</v>
      </c>
      <c r="AD22" s="46" t="s">
        <v>85</v>
      </c>
      <c r="AE22" s="46" t="s">
        <v>85</v>
      </c>
      <c r="AF22" s="42">
        <v>2</v>
      </c>
      <c r="AG22" s="42">
        <v>1</v>
      </c>
      <c r="AH22" s="46" t="s">
        <v>85</v>
      </c>
      <c r="AI22" s="42" t="s">
        <v>84</v>
      </c>
      <c r="AJ22" s="42" t="s">
        <v>84</v>
      </c>
      <c r="AK22" s="42">
        <f t="shared" si="8"/>
        <v>3</v>
      </c>
      <c r="AL22" s="41">
        <f t="shared" si="9"/>
        <v>46083.3</v>
      </c>
      <c r="AM22" s="43">
        <f t="shared" si="11"/>
        <v>1.5603573235225994E-2</v>
      </c>
      <c r="AN22" s="47">
        <v>3.6667999999999998</v>
      </c>
      <c r="AO22" s="48"/>
      <c r="AP22" s="49">
        <f t="shared" si="12"/>
        <v>3.6667999999999998</v>
      </c>
      <c r="AQ22" s="50"/>
    </row>
    <row r="23" spans="1:43" s="94" customFormat="1" ht="35.1" customHeight="1">
      <c r="A23" s="38">
        <v>17</v>
      </c>
      <c r="B23" s="39" t="s">
        <v>60</v>
      </c>
      <c r="C23" s="52">
        <v>53685</v>
      </c>
      <c r="D23" s="40">
        <v>65008</v>
      </c>
      <c r="E23" s="41">
        <f t="shared" si="0"/>
        <v>36740.200000000004</v>
      </c>
      <c r="F23" s="53">
        <v>17576</v>
      </c>
      <c r="G23" s="42">
        <v>0</v>
      </c>
      <c r="H23" s="42">
        <f t="shared" si="1"/>
        <v>2636.4</v>
      </c>
      <c r="I23" s="54">
        <v>27376</v>
      </c>
      <c r="J23" s="44">
        <v>0.02</v>
      </c>
      <c r="K23" s="42">
        <f t="shared" si="2"/>
        <v>5584.7040000000006</v>
      </c>
      <c r="L23" s="54">
        <v>2519.25</v>
      </c>
      <c r="M23" s="44">
        <v>0.02</v>
      </c>
      <c r="N23" s="42">
        <f t="shared" si="3"/>
        <v>385.44525000000004</v>
      </c>
      <c r="O23" s="54">
        <v>0</v>
      </c>
      <c r="P23" s="42">
        <f t="shared" si="4"/>
        <v>0</v>
      </c>
      <c r="Q23" s="54">
        <v>0</v>
      </c>
      <c r="R23" s="42">
        <f t="shared" si="5"/>
        <v>0</v>
      </c>
      <c r="S23" s="42">
        <v>0</v>
      </c>
      <c r="T23" s="42">
        <f t="shared" si="6"/>
        <v>0</v>
      </c>
      <c r="U23" s="42">
        <v>0</v>
      </c>
      <c r="V23" s="45">
        <v>0</v>
      </c>
      <c r="W23" s="41">
        <f t="shared" si="10"/>
        <v>0</v>
      </c>
      <c r="X23" s="41">
        <f t="shared" si="13"/>
        <v>0</v>
      </c>
      <c r="Y23" s="42">
        <f t="shared" si="7"/>
        <v>2267.3374625000001</v>
      </c>
      <c r="Z23" s="46" t="s">
        <v>85</v>
      </c>
      <c r="AA23" s="46" t="s">
        <v>85</v>
      </c>
      <c r="AB23" s="46" t="s">
        <v>85</v>
      </c>
      <c r="AC23" s="46" t="s">
        <v>85</v>
      </c>
      <c r="AD23" s="46" t="s">
        <v>85</v>
      </c>
      <c r="AE23" s="46" t="s">
        <v>85</v>
      </c>
      <c r="AF23" s="42">
        <v>2</v>
      </c>
      <c r="AG23" s="42">
        <v>1</v>
      </c>
      <c r="AH23" s="46">
        <v>-0.5</v>
      </c>
      <c r="AI23" s="42" t="s">
        <v>84</v>
      </c>
      <c r="AJ23" s="42" t="s">
        <v>84</v>
      </c>
      <c r="AK23" s="42">
        <f t="shared" si="8"/>
        <v>2.5</v>
      </c>
      <c r="AL23" s="41">
        <f t="shared" si="9"/>
        <v>45346.749250000001</v>
      </c>
      <c r="AM23" s="43">
        <f t="shared" si="11"/>
        <v>1.5354180861652798E-2</v>
      </c>
      <c r="AN23" s="47">
        <v>3.6082000000000001</v>
      </c>
      <c r="AO23" s="57">
        <v>2</v>
      </c>
      <c r="AP23" s="49">
        <f t="shared" si="12"/>
        <v>5.6082000000000001</v>
      </c>
      <c r="AQ23" s="58" t="s">
        <v>97</v>
      </c>
    </row>
    <row r="24" spans="1:43" s="94" customFormat="1" ht="35.1" customHeight="1">
      <c r="A24" s="38">
        <v>18</v>
      </c>
      <c r="B24" s="39" t="s">
        <v>61</v>
      </c>
      <c r="C24" s="52">
        <v>14191</v>
      </c>
      <c r="D24" s="40">
        <v>10387</v>
      </c>
      <c r="E24" s="41">
        <f t="shared" si="0"/>
        <v>6993</v>
      </c>
      <c r="F24" s="53">
        <v>24445</v>
      </c>
      <c r="G24" s="42">
        <v>78869</v>
      </c>
      <c r="H24" s="42">
        <f t="shared" si="1"/>
        <v>27327.45</v>
      </c>
      <c r="I24" s="54">
        <v>26262</v>
      </c>
      <c r="J24" s="44">
        <v>0.02</v>
      </c>
      <c r="K24" s="42">
        <f t="shared" si="2"/>
        <v>5357.4480000000003</v>
      </c>
      <c r="L24" s="54">
        <v>4715</v>
      </c>
      <c r="M24" s="44">
        <v>0.02</v>
      </c>
      <c r="N24" s="42">
        <f t="shared" si="3"/>
        <v>721.39499999999998</v>
      </c>
      <c r="O24" s="54">
        <v>5027.9237999999996</v>
      </c>
      <c r="P24" s="42">
        <f t="shared" si="4"/>
        <v>502.79237999999998</v>
      </c>
      <c r="Q24" s="54">
        <v>20512</v>
      </c>
      <c r="R24" s="42">
        <f t="shared" si="5"/>
        <v>2051.2000000000003</v>
      </c>
      <c r="S24" s="42">
        <v>145</v>
      </c>
      <c r="T24" s="42">
        <f t="shared" si="6"/>
        <v>7.25</v>
      </c>
      <c r="U24" s="42">
        <v>0</v>
      </c>
      <c r="V24" s="45">
        <v>0</v>
      </c>
      <c r="W24" s="41">
        <f t="shared" si="10"/>
        <v>0</v>
      </c>
      <c r="X24" s="41">
        <f t="shared" si="13"/>
        <v>0</v>
      </c>
      <c r="Y24" s="42">
        <f t="shared" si="7"/>
        <v>2148.0267689999996</v>
      </c>
      <c r="Z24" s="46" t="s">
        <v>85</v>
      </c>
      <c r="AA24" s="46" t="s">
        <v>85</v>
      </c>
      <c r="AB24" s="46" t="s">
        <v>85</v>
      </c>
      <c r="AC24" s="46" t="s">
        <v>85</v>
      </c>
      <c r="AD24" s="46" t="s">
        <v>85</v>
      </c>
      <c r="AE24" s="46" t="s">
        <v>85</v>
      </c>
      <c r="AF24" s="42">
        <v>2</v>
      </c>
      <c r="AG24" s="42">
        <v>1</v>
      </c>
      <c r="AH24" s="46" t="s">
        <v>84</v>
      </c>
      <c r="AI24" s="42" t="s">
        <v>84</v>
      </c>
      <c r="AJ24" s="42" t="s">
        <v>84</v>
      </c>
      <c r="AK24" s="42">
        <f t="shared" si="8"/>
        <v>3</v>
      </c>
      <c r="AL24" s="41">
        <f t="shared" si="9"/>
        <v>42960.535379999994</v>
      </c>
      <c r="AM24" s="43">
        <f t="shared" si="11"/>
        <v>1.4546220865830945E-2</v>
      </c>
      <c r="AN24" s="47">
        <v>3.4184000000000001</v>
      </c>
      <c r="AO24" s="57"/>
      <c r="AP24" s="49">
        <f t="shared" si="12"/>
        <v>3.4184000000000001</v>
      </c>
      <c r="AQ24" s="58"/>
    </row>
    <row r="25" spans="1:43" s="94" customFormat="1" ht="35.1" customHeight="1">
      <c r="A25" s="38">
        <v>19</v>
      </c>
      <c r="B25" s="39" t="s">
        <v>62</v>
      </c>
      <c r="C25" s="52">
        <v>9855</v>
      </c>
      <c r="D25" s="40">
        <v>13711</v>
      </c>
      <c r="E25" s="41">
        <f t="shared" si="0"/>
        <v>7455.4000000000005</v>
      </c>
      <c r="F25" s="53">
        <v>20056</v>
      </c>
      <c r="G25" s="42">
        <v>57071</v>
      </c>
      <c r="H25" s="42">
        <f t="shared" si="1"/>
        <v>20129.7</v>
      </c>
      <c r="I25" s="54">
        <v>24441</v>
      </c>
      <c r="J25" s="44">
        <v>0</v>
      </c>
      <c r="K25" s="42">
        <f t="shared" si="2"/>
        <v>4888.2</v>
      </c>
      <c r="L25" s="54">
        <v>2958</v>
      </c>
      <c r="M25" s="44">
        <v>0</v>
      </c>
      <c r="N25" s="42">
        <f t="shared" si="3"/>
        <v>443.7</v>
      </c>
      <c r="O25" s="42">
        <v>53481.842063999997</v>
      </c>
      <c r="P25" s="42">
        <f t="shared" si="4"/>
        <v>5348.1842064000002</v>
      </c>
      <c r="Q25" s="54">
        <v>28000</v>
      </c>
      <c r="R25" s="42">
        <f t="shared" si="5"/>
        <v>2800</v>
      </c>
      <c r="S25" s="42">
        <v>34600</v>
      </c>
      <c r="T25" s="42">
        <f t="shared" si="6"/>
        <v>1730</v>
      </c>
      <c r="U25" s="42">
        <v>0</v>
      </c>
      <c r="V25" s="45">
        <v>0</v>
      </c>
      <c r="W25" s="41">
        <f t="shared" si="10"/>
        <v>0</v>
      </c>
      <c r="X25" s="41">
        <f t="shared" si="13"/>
        <v>0</v>
      </c>
      <c r="Y25" s="42">
        <f t="shared" si="7"/>
        <v>2139.75921032</v>
      </c>
      <c r="Z25" s="46" t="s">
        <v>85</v>
      </c>
      <c r="AA25" s="46" t="s">
        <v>85</v>
      </c>
      <c r="AB25" s="46" t="s">
        <v>85</v>
      </c>
      <c r="AC25" s="46" t="s">
        <v>85</v>
      </c>
      <c r="AD25" s="46" t="s">
        <v>85</v>
      </c>
      <c r="AE25" s="46" t="s">
        <v>85</v>
      </c>
      <c r="AF25" s="42">
        <v>2</v>
      </c>
      <c r="AG25" s="42">
        <v>1</v>
      </c>
      <c r="AH25" s="46" t="s">
        <v>84</v>
      </c>
      <c r="AI25" s="42" t="s">
        <v>84</v>
      </c>
      <c r="AJ25" s="42" t="s">
        <v>84</v>
      </c>
      <c r="AK25" s="42">
        <f t="shared" si="8"/>
        <v>3</v>
      </c>
      <c r="AL25" s="41">
        <f t="shared" si="9"/>
        <v>42795.184206400001</v>
      </c>
      <c r="AM25" s="43">
        <f t="shared" si="11"/>
        <v>1.4490233791407065E-2</v>
      </c>
      <c r="AN25" s="47">
        <v>3.4051999999999998</v>
      </c>
      <c r="AO25" s="57"/>
      <c r="AP25" s="49">
        <f t="shared" si="12"/>
        <v>3.4051999999999998</v>
      </c>
      <c r="AQ25" s="58"/>
    </row>
    <row r="26" spans="1:43" s="94" customFormat="1" ht="35.1" customHeight="1">
      <c r="A26" s="38">
        <v>20</v>
      </c>
      <c r="B26" s="39" t="s">
        <v>63</v>
      </c>
      <c r="C26" s="52">
        <v>13843</v>
      </c>
      <c r="D26" s="40">
        <v>15043</v>
      </c>
      <c r="E26" s="41">
        <f t="shared" si="0"/>
        <v>8785.8000000000011</v>
      </c>
      <c r="F26" s="53">
        <v>8189</v>
      </c>
      <c r="G26" s="42">
        <v>63251</v>
      </c>
      <c r="H26" s="42">
        <f t="shared" si="1"/>
        <v>20203.649999999998</v>
      </c>
      <c r="I26" s="54">
        <v>15818</v>
      </c>
      <c r="J26" s="44">
        <v>0.02</v>
      </c>
      <c r="K26" s="42">
        <f t="shared" si="2"/>
        <v>3226.8720000000003</v>
      </c>
      <c r="L26" s="54">
        <v>25679</v>
      </c>
      <c r="M26" s="44">
        <v>0.04</v>
      </c>
      <c r="N26" s="42">
        <f t="shared" si="3"/>
        <v>4005.924</v>
      </c>
      <c r="O26" s="54">
        <v>39820</v>
      </c>
      <c r="P26" s="42">
        <f t="shared" si="4"/>
        <v>3982</v>
      </c>
      <c r="Q26" s="54">
        <v>756</v>
      </c>
      <c r="R26" s="42">
        <f t="shared" si="5"/>
        <v>75.600000000000009</v>
      </c>
      <c r="S26" s="42">
        <v>18900</v>
      </c>
      <c r="T26" s="42">
        <f t="shared" si="6"/>
        <v>945</v>
      </c>
      <c r="U26" s="42">
        <v>0</v>
      </c>
      <c r="V26" s="45">
        <v>0</v>
      </c>
      <c r="W26" s="41">
        <f t="shared" si="10"/>
        <v>0</v>
      </c>
      <c r="X26" s="41">
        <f t="shared" si="13"/>
        <v>0</v>
      </c>
      <c r="Y26" s="42">
        <f t="shared" si="7"/>
        <v>2061.2422999999999</v>
      </c>
      <c r="Z26" s="46" t="s">
        <v>85</v>
      </c>
      <c r="AA26" s="46" t="s">
        <v>85</v>
      </c>
      <c r="AB26" s="46" t="s">
        <v>85</v>
      </c>
      <c r="AC26" s="42">
        <v>2</v>
      </c>
      <c r="AD26" s="46" t="s">
        <v>85</v>
      </c>
      <c r="AE26" s="46" t="s">
        <v>85</v>
      </c>
      <c r="AF26" s="42">
        <v>2</v>
      </c>
      <c r="AG26" s="42">
        <v>1</v>
      </c>
      <c r="AH26" s="46" t="s">
        <v>84</v>
      </c>
      <c r="AI26" s="42" t="s">
        <v>84</v>
      </c>
      <c r="AJ26" s="42" t="s">
        <v>84</v>
      </c>
      <c r="AK26" s="42">
        <f t="shared" si="8"/>
        <v>5</v>
      </c>
      <c r="AL26" s="41">
        <f t="shared" si="9"/>
        <v>41224.845999999998</v>
      </c>
      <c r="AM26" s="43">
        <f t="shared" si="11"/>
        <v>1.3958525185303858E-2</v>
      </c>
      <c r="AN26" s="47">
        <v>3.2803</v>
      </c>
      <c r="AO26" s="57">
        <v>2</v>
      </c>
      <c r="AP26" s="49">
        <f t="shared" si="12"/>
        <v>5.2803000000000004</v>
      </c>
      <c r="AQ26" s="58" t="s">
        <v>114</v>
      </c>
    </row>
    <row r="27" spans="1:43" s="94" customFormat="1" ht="35.1" customHeight="1">
      <c r="A27" s="38">
        <v>21</v>
      </c>
      <c r="B27" s="51" t="s">
        <v>64</v>
      </c>
      <c r="C27" s="52">
        <v>12361</v>
      </c>
      <c r="D27" s="40">
        <v>20756</v>
      </c>
      <c r="E27" s="41">
        <f t="shared" si="0"/>
        <v>10774.6</v>
      </c>
      <c r="F27" s="53">
        <v>17586</v>
      </c>
      <c r="G27" s="42">
        <v>44003</v>
      </c>
      <c r="H27" s="42">
        <f t="shared" si="1"/>
        <v>15838.8</v>
      </c>
      <c r="I27" s="54">
        <v>26462.880000000001</v>
      </c>
      <c r="J27" s="44">
        <v>0</v>
      </c>
      <c r="K27" s="42">
        <f t="shared" si="2"/>
        <v>5292.5760000000009</v>
      </c>
      <c r="L27" s="54">
        <v>17382.930316999998</v>
      </c>
      <c r="M27" s="44">
        <v>0.04</v>
      </c>
      <c r="N27" s="42">
        <f t="shared" si="3"/>
        <v>2711.7371294519999</v>
      </c>
      <c r="O27" s="54">
        <v>54390.748797</v>
      </c>
      <c r="P27" s="42">
        <f t="shared" si="4"/>
        <v>5439.0748797000006</v>
      </c>
      <c r="Q27" s="54">
        <v>0</v>
      </c>
      <c r="R27" s="42">
        <f t="shared" si="5"/>
        <v>0</v>
      </c>
      <c r="S27" s="42">
        <v>0</v>
      </c>
      <c r="T27" s="42">
        <f t="shared" si="6"/>
        <v>0</v>
      </c>
      <c r="U27" s="42">
        <v>0</v>
      </c>
      <c r="V27" s="45">
        <v>0</v>
      </c>
      <c r="W27" s="41">
        <f t="shared" si="10"/>
        <v>0</v>
      </c>
      <c r="X27" s="41">
        <f t="shared" si="13"/>
        <v>0</v>
      </c>
      <c r="Y27" s="42">
        <f t="shared" si="7"/>
        <v>2002.8394004575998</v>
      </c>
      <c r="Z27" s="46" t="s">
        <v>85</v>
      </c>
      <c r="AA27" s="46" t="s">
        <v>85</v>
      </c>
      <c r="AB27" s="46" t="s">
        <v>85</v>
      </c>
      <c r="AC27" s="46" t="s">
        <v>85</v>
      </c>
      <c r="AD27" s="46" t="s">
        <v>85</v>
      </c>
      <c r="AE27" s="46" t="s">
        <v>85</v>
      </c>
      <c r="AF27" s="42">
        <v>2</v>
      </c>
      <c r="AG27" s="42">
        <v>1</v>
      </c>
      <c r="AH27" s="59">
        <v>-1</v>
      </c>
      <c r="AI27" s="42" t="s">
        <v>84</v>
      </c>
      <c r="AJ27" s="42" t="s">
        <v>84</v>
      </c>
      <c r="AK27" s="42">
        <f t="shared" si="8"/>
        <v>2</v>
      </c>
      <c r="AL27" s="41">
        <f t="shared" si="9"/>
        <v>40056.788009151998</v>
      </c>
      <c r="AM27" s="43">
        <f t="shared" si="11"/>
        <v>1.3563026633698662E-2</v>
      </c>
      <c r="AN27" s="47">
        <v>3.1873</v>
      </c>
      <c r="AO27" s="57"/>
      <c r="AP27" s="49">
        <f t="shared" si="12"/>
        <v>3.1873</v>
      </c>
      <c r="AQ27" s="58"/>
    </row>
    <row r="28" spans="1:43" s="94" customFormat="1" ht="35.1" customHeight="1">
      <c r="A28" s="38">
        <v>22</v>
      </c>
      <c r="B28" s="51" t="s">
        <v>65</v>
      </c>
      <c r="C28" s="52">
        <v>0</v>
      </c>
      <c r="D28" s="40">
        <v>0</v>
      </c>
      <c r="E28" s="41">
        <f t="shared" si="0"/>
        <v>0</v>
      </c>
      <c r="F28" s="53">
        <v>120896</v>
      </c>
      <c r="G28" s="42">
        <v>24651</v>
      </c>
      <c r="H28" s="42">
        <f t="shared" si="1"/>
        <v>25529.7</v>
      </c>
      <c r="I28" s="54">
        <v>21741.077353000001</v>
      </c>
      <c r="J28" s="44">
        <v>0.02</v>
      </c>
      <c r="K28" s="42">
        <f t="shared" si="2"/>
        <v>4435.1797800120003</v>
      </c>
      <c r="L28" s="54">
        <v>17124.927253999998</v>
      </c>
      <c r="M28" s="44">
        <v>0.04</v>
      </c>
      <c r="N28" s="42">
        <f t="shared" si="3"/>
        <v>2671.4886516239994</v>
      </c>
      <c r="O28" s="54">
        <v>24962.525452999998</v>
      </c>
      <c r="P28" s="42">
        <f t="shared" si="4"/>
        <v>2496.2525452999998</v>
      </c>
      <c r="Q28" s="54">
        <v>11755.5</v>
      </c>
      <c r="R28" s="42">
        <f t="shared" si="5"/>
        <v>1175.55</v>
      </c>
      <c r="S28" s="54">
        <v>13720</v>
      </c>
      <c r="T28" s="42">
        <f t="shared" si="6"/>
        <v>686</v>
      </c>
      <c r="U28" s="42">
        <v>0</v>
      </c>
      <c r="V28" s="45">
        <v>0</v>
      </c>
      <c r="W28" s="41">
        <f t="shared" si="10"/>
        <v>0</v>
      </c>
      <c r="X28" s="41">
        <f t="shared" si="13"/>
        <v>0</v>
      </c>
      <c r="Y28" s="42">
        <f t="shared" si="7"/>
        <v>1849.7085488468001</v>
      </c>
      <c r="Z28" s="46" t="s">
        <v>85</v>
      </c>
      <c r="AA28" s="46" t="s">
        <v>85</v>
      </c>
      <c r="AB28" s="46" t="s">
        <v>85</v>
      </c>
      <c r="AC28" s="46" t="s">
        <v>85</v>
      </c>
      <c r="AD28" s="46" t="s">
        <v>85</v>
      </c>
      <c r="AE28" s="46" t="s">
        <v>85</v>
      </c>
      <c r="AF28" s="42">
        <v>2</v>
      </c>
      <c r="AG28" s="42">
        <v>2</v>
      </c>
      <c r="AH28" s="46" t="s">
        <v>84</v>
      </c>
      <c r="AI28" s="42" t="s">
        <v>84</v>
      </c>
      <c r="AJ28" s="42" t="s">
        <v>84</v>
      </c>
      <c r="AK28" s="42">
        <f t="shared" si="8"/>
        <v>4</v>
      </c>
      <c r="AL28" s="41">
        <f t="shared" si="9"/>
        <v>36994.170976936002</v>
      </c>
      <c r="AM28" s="43">
        <f t="shared" si="11"/>
        <v>1.2526039934533611E-2</v>
      </c>
      <c r="AN28" s="47">
        <v>2.9436</v>
      </c>
      <c r="AO28" s="57"/>
      <c r="AP28" s="49">
        <f t="shared" si="12"/>
        <v>2.9436</v>
      </c>
      <c r="AQ28" s="58"/>
    </row>
    <row r="29" spans="1:43" s="93" customFormat="1" ht="35.1" customHeight="1">
      <c r="A29" s="38">
        <v>23</v>
      </c>
      <c r="B29" s="39" t="s">
        <v>66</v>
      </c>
      <c r="C29" s="42">
        <v>28884</v>
      </c>
      <c r="D29" s="40">
        <v>16382</v>
      </c>
      <c r="E29" s="41">
        <f t="shared" si="0"/>
        <v>12329.6</v>
      </c>
      <c r="F29" s="42">
        <v>19305</v>
      </c>
      <c r="G29" s="42">
        <v>15224</v>
      </c>
      <c r="H29" s="42">
        <f t="shared" si="1"/>
        <v>7462.95</v>
      </c>
      <c r="I29" s="42">
        <v>40706.9</v>
      </c>
      <c r="J29" s="43">
        <v>0.02</v>
      </c>
      <c r="K29" s="42">
        <f t="shared" si="2"/>
        <v>8304.2075999999997</v>
      </c>
      <c r="L29" s="42">
        <v>12318.768104000001</v>
      </c>
      <c r="M29" s="43">
        <v>0.06</v>
      </c>
      <c r="N29" s="42">
        <f t="shared" si="3"/>
        <v>1958.6841285360001</v>
      </c>
      <c r="O29" s="42">
        <v>63315.209271</v>
      </c>
      <c r="P29" s="42">
        <f t="shared" si="4"/>
        <v>6331.5209271000003</v>
      </c>
      <c r="Q29" s="42">
        <v>0</v>
      </c>
      <c r="R29" s="42">
        <f t="shared" si="5"/>
        <v>0</v>
      </c>
      <c r="S29" s="42">
        <v>0</v>
      </c>
      <c r="T29" s="42">
        <f t="shared" si="6"/>
        <v>0</v>
      </c>
      <c r="U29" s="42">
        <v>0</v>
      </c>
      <c r="V29" s="45">
        <v>0</v>
      </c>
      <c r="W29" s="41">
        <f t="shared" si="10"/>
        <v>0</v>
      </c>
      <c r="X29" s="41">
        <f t="shared" si="13"/>
        <v>0</v>
      </c>
      <c r="Y29" s="42">
        <f t="shared" si="7"/>
        <v>1819.3481327817997</v>
      </c>
      <c r="Z29" s="46" t="s">
        <v>85</v>
      </c>
      <c r="AA29" s="46" t="s">
        <v>85</v>
      </c>
      <c r="AB29" s="46" t="s">
        <v>85</v>
      </c>
      <c r="AC29" s="46" t="s">
        <v>85</v>
      </c>
      <c r="AD29" s="46" t="s">
        <v>85</v>
      </c>
      <c r="AE29" s="46" t="s">
        <v>85</v>
      </c>
      <c r="AF29" s="42">
        <v>2</v>
      </c>
      <c r="AG29" s="42">
        <v>1</v>
      </c>
      <c r="AH29" s="59">
        <v>-2</v>
      </c>
      <c r="AI29" s="42" t="s">
        <v>84</v>
      </c>
      <c r="AJ29" s="42" t="s">
        <v>84</v>
      </c>
      <c r="AK29" s="42">
        <f t="shared" si="8"/>
        <v>1</v>
      </c>
      <c r="AL29" s="41">
        <f t="shared" si="9"/>
        <v>36386.962655635994</v>
      </c>
      <c r="AM29" s="43">
        <f t="shared" si="11"/>
        <v>1.2320442255755328E-2</v>
      </c>
      <c r="AN29" s="47">
        <v>2.8953000000000002</v>
      </c>
      <c r="AO29" s="48"/>
      <c r="AP29" s="49">
        <f t="shared" si="12"/>
        <v>2.8953000000000002</v>
      </c>
      <c r="AQ29" s="50"/>
    </row>
    <row r="30" spans="1:43" s="94" customFormat="1" ht="35.1" customHeight="1">
      <c r="A30" s="38">
        <v>24</v>
      </c>
      <c r="B30" s="51" t="s">
        <v>68</v>
      </c>
      <c r="C30" s="52">
        <v>23904</v>
      </c>
      <c r="D30" s="40">
        <v>6693</v>
      </c>
      <c r="E30" s="41">
        <f t="shared" si="0"/>
        <v>7458</v>
      </c>
      <c r="F30" s="53">
        <v>55833</v>
      </c>
      <c r="G30" s="42">
        <v>0</v>
      </c>
      <c r="H30" s="42">
        <f t="shared" si="1"/>
        <v>8374.9499999999989</v>
      </c>
      <c r="I30" s="54">
        <v>3032.8485000000001</v>
      </c>
      <c r="J30" s="44">
        <v>0</v>
      </c>
      <c r="K30" s="42">
        <f t="shared" si="2"/>
        <v>606.56970000000001</v>
      </c>
      <c r="L30" s="54">
        <v>2077.2485000000001</v>
      </c>
      <c r="M30" s="44">
        <v>0.06</v>
      </c>
      <c r="N30" s="42">
        <f t="shared" si="3"/>
        <v>330.28251150000006</v>
      </c>
      <c r="O30" s="54">
        <v>65662.848499999993</v>
      </c>
      <c r="P30" s="42">
        <f t="shared" si="4"/>
        <v>6566.28485</v>
      </c>
      <c r="Q30" s="54">
        <v>7200</v>
      </c>
      <c r="R30" s="42">
        <f t="shared" si="5"/>
        <v>720</v>
      </c>
      <c r="S30" s="42">
        <v>63200</v>
      </c>
      <c r="T30" s="42">
        <f t="shared" si="6"/>
        <v>3160</v>
      </c>
      <c r="U30" s="42">
        <v>0</v>
      </c>
      <c r="V30" s="45">
        <v>0</v>
      </c>
      <c r="W30" s="41">
        <f t="shared" si="10"/>
        <v>0</v>
      </c>
      <c r="X30" s="41">
        <f t="shared" si="13"/>
        <v>0</v>
      </c>
      <c r="Y30" s="42">
        <f t="shared" si="7"/>
        <v>1360.8043530749999</v>
      </c>
      <c r="Z30" s="46" t="s">
        <v>85</v>
      </c>
      <c r="AA30" s="46" t="s">
        <v>85</v>
      </c>
      <c r="AB30" s="46" t="s">
        <v>85</v>
      </c>
      <c r="AC30" s="46" t="s">
        <v>85</v>
      </c>
      <c r="AD30" s="46" t="s">
        <v>85</v>
      </c>
      <c r="AE30" s="46" t="s">
        <v>85</v>
      </c>
      <c r="AF30" s="42">
        <v>2</v>
      </c>
      <c r="AG30" s="42">
        <v>1</v>
      </c>
      <c r="AH30" s="46">
        <v>-0.5</v>
      </c>
      <c r="AI30" s="42" t="s">
        <v>84</v>
      </c>
      <c r="AJ30" s="42" t="s">
        <v>84</v>
      </c>
      <c r="AK30" s="42">
        <f t="shared" si="8"/>
        <v>2.5</v>
      </c>
      <c r="AL30" s="41">
        <f t="shared" si="9"/>
        <v>27216.087061499999</v>
      </c>
      <c r="AM30" s="43">
        <f t="shared" si="11"/>
        <v>9.2152299778965868E-3</v>
      </c>
      <c r="AN30" s="47">
        <v>2.1656</v>
      </c>
      <c r="AO30" s="57"/>
      <c r="AP30" s="49">
        <f t="shared" si="12"/>
        <v>2.1656</v>
      </c>
      <c r="AQ30" s="58"/>
    </row>
    <row r="31" spans="1:43" s="94" customFormat="1" ht="35.1" customHeight="1">
      <c r="A31" s="38">
        <v>25</v>
      </c>
      <c r="B31" s="51" t="s">
        <v>71</v>
      </c>
      <c r="C31" s="52">
        <v>19647</v>
      </c>
      <c r="D31" s="40">
        <v>0</v>
      </c>
      <c r="E31" s="41">
        <f t="shared" si="0"/>
        <v>3929.4</v>
      </c>
      <c r="F31" s="53">
        <v>44489</v>
      </c>
      <c r="G31" s="42">
        <v>9682</v>
      </c>
      <c r="H31" s="42">
        <f t="shared" si="1"/>
        <v>9577.9499999999989</v>
      </c>
      <c r="I31" s="54">
        <v>0</v>
      </c>
      <c r="J31" s="44">
        <v>0</v>
      </c>
      <c r="K31" s="42">
        <f t="shared" si="2"/>
        <v>0</v>
      </c>
      <c r="L31" s="54">
        <v>0</v>
      </c>
      <c r="M31" s="44">
        <v>0.02</v>
      </c>
      <c r="N31" s="42">
        <f t="shared" si="3"/>
        <v>0</v>
      </c>
      <c r="O31" s="54">
        <v>51732</v>
      </c>
      <c r="P31" s="42">
        <f t="shared" si="4"/>
        <v>5173.2000000000007</v>
      </c>
      <c r="Q31" s="54">
        <v>7399.3268799999996</v>
      </c>
      <c r="R31" s="42">
        <f t="shared" si="5"/>
        <v>739.93268799999998</v>
      </c>
      <c r="S31" s="42">
        <v>30650</v>
      </c>
      <c r="T31" s="42">
        <f t="shared" si="6"/>
        <v>1532.5</v>
      </c>
      <c r="U31" s="42">
        <v>61580</v>
      </c>
      <c r="V31" s="45">
        <v>0.5</v>
      </c>
      <c r="W31" s="41">
        <f t="shared" si="10"/>
        <v>92370</v>
      </c>
      <c r="X31" s="41">
        <v>1048</v>
      </c>
      <c r="Y31" s="42">
        <f t="shared" si="7"/>
        <v>1047.6491344000001</v>
      </c>
      <c r="Z31" s="46" t="s">
        <v>85</v>
      </c>
      <c r="AA31" s="46" t="s">
        <v>85</v>
      </c>
      <c r="AB31" s="46" t="s">
        <v>85</v>
      </c>
      <c r="AC31" s="46" t="s">
        <v>85</v>
      </c>
      <c r="AD31" s="46" t="s">
        <v>85</v>
      </c>
      <c r="AE31" s="46" t="s">
        <v>85</v>
      </c>
      <c r="AF31" s="42">
        <v>2</v>
      </c>
      <c r="AG31" s="42">
        <v>2</v>
      </c>
      <c r="AH31" s="46" t="s">
        <v>84</v>
      </c>
      <c r="AI31" s="42" t="s">
        <v>84</v>
      </c>
      <c r="AJ31" s="42" t="s">
        <v>84</v>
      </c>
      <c r="AK31" s="42">
        <f t="shared" si="8"/>
        <v>4</v>
      </c>
      <c r="AL31" s="41">
        <f t="shared" si="9"/>
        <v>22000.982688</v>
      </c>
      <c r="AM31" s="43">
        <f t="shared" si="11"/>
        <v>7.4494219081347735E-3</v>
      </c>
      <c r="AN31" s="47">
        <v>1.7505999999999999</v>
      </c>
      <c r="AO31" s="57"/>
      <c r="AP31" s="49">
        <f t="shared" si="12"/>
        <v>1.7505999999999999</v>
      </c>
      <c r="AQ31" s="58"/>
    </row>
    <row r="32" spans="1:43" s="94" customFormat="1" ht="35.1" customHeight="1">
      <c r="A32" s="38">
        <v>26</v>
      </c>
      <c r="B32" s="51" t="s">
        <v>70</v>
      </c>
      <c r="C32" s="52">
        <v>18007</v>
      </c>
      <c r="D32" s="40">
        <v>14060</v>
      </c>
      <c r="E32" s="41">
        <f t="shared" si="0"/>
        <v>9225.4</v>
      </c>
      <c r="F32" s="53">
        <v>37442</v>
      </c>
      <c r="G32" s="42">
        <v>0</v>
      </c>
      <c r="H32" s="42">
        <f t="shared" si="1"/>
        <v>5616.3</v>
      </c>
      <c r="I32" s="54">
        <v>4841</v>
      </c>
      <c r="J32" s="44">
        <v>0</v>
      </c>
      <c r="K32" s="42">
        <f t="shared" si="2"/>
        <v>968.2</v>
      </c>
      <c r="L32" s="54">
        <v>21512</v>
      </c>
      <c r="M32" s="44">
        <v>0</v>
      </c>
      <c r="N32" s="42">
        <f t="shared" si="3"/>
        <v>3226.7999999999997</v>
      </c>
      <c r="O32" s="54">
        <v>19249</v>
      </c>
      <c r="P32" s="42">
        <f t="shared" si="4"/>
        <v>1924.9</v>
      </c>
      <c r="Q32" s="54">
        <v>505</v>
      </c>
      <c r="R32" s="42">
        <f t="shared" si="5"/>
        <v>50.5</v>
      </c>
      <c r="S32" s="42">
        <v>0</v>
      </c>
      <c r="T32" s="42">
        <f t="shared" si="6"/>
        <v>0</v>
      </c>
      <c r="U32" s="42">
        <v>0</v>
      </c>
      <c r="V32" s="45">
        <v>0</v>
      </c>
      <c r="W32" s="41">
        <f t="shared" si="10"/>
        <v>0</v>
      </c>
      <c r="X32" s="41">
        <f>V32*20*(1+W32)*5%</f>
        <v>0</v>
      </c>
      <c r="Y32" s="42">
        <f t="shared" si="7"/>
        <v>1050.605</v>
      </c>
      <c r="Z32" s="46" t="s">
        <v>85</v>
      </c>
      <c r="AA32" s="46" t="s">
        <v>85</v>
      </c>
      <c r="AB32" s="46" t="s">
        <v>85</v>
      </c>
      <c r="AC32" s="46" t="s">
        <v>85</v>
      </c>
      <c r="AD32" s="46" t="s">
        <v>85</v>
      </c>
      <c r="AE32" s="46" t="s">
        <v>85</v>
      </c>
      <c r="AF32" s="42">
        <v>2</v>
      </c>
      <c r="AG32" s="42">
        <v>1</v>
      </c>
      <c r="AH32" s="46" t="s">
        <v>84</v>
      </c>
      <c r="AI32" s="42" t="s">
        <v>84</v>
      </c>
      <c r="AJ32" s="42" t="s">
        <v>84</v>
      </c>
      <c r="AK32" s="42">
        <f t="shared" si="8"/>
        <v>3</v>
      </c>
      <c r="AL32" s="41">
        <f t="shared" si="9"/>
        <v>21012.100000000002</v>
      </c>
      <c r="AM32" s="43">
        <f t="shared" si="11"/>
        <v>7.1145912114777389E-3</v>
      </c>
      <c r="AN32" s="47">
        <v>1.6718999999999999</v>
      </c>
      <c r="AO32" s="57"/>
      <c r="AP32" s="49">
        <f t="shared" si="12"/>
        <v>1.6718999999999999</v>
      </c>
      <c r="AQ32" s="58"/>
    </row>
    <row r="33" spans="1:44" s="94" customFormat="1" ht="35.1" customHeight="1">
      <c r="A33" s="38">
        <v>27</v>
      </c>
      <c r="B33" s="51" t="s">
        <v>74</v>
      </c>
      <c r="C33" s="52">
        <v>3249</v>
      </c>
      <c r="D33" s="40">
        <v>10153</v>
      </c>
      <c r="E33" s="41">
        <f t="shared" si="0"/>
        <v>4711</v>
      </c>
      <c r="F33" s="53">
        <v>5146</v>
      </c>
      <c r="G33" s="42">
        <v>11075</v>
      </c>
      <c r="H33" s="42">
        <f t="shared" si="1"/>
        <v>4094.3999999999996</v>
      </c>
      <c r="I33" s="54">
        <v>2360</v>
      </c>
      <c r="J33" s="44">
        <v>0.04</v>
      </c>
      <c r="K33" s="42">
        <f t="shared" si="2"/>
        <v>490.88000000000005</v>
      </c>
      <c r="L33" s="54">
        <v>10593.539355000001</v>
      </c>
      <c r="M33" s="44">
        <v>0.06</v>
      </c>
      <c r="N33" s="42">
        <f t="shared" si="3"/>
        <v>1684.3727574450002</v>
      </c>
      <c r="O33" s="54">
        <v>11704.547081000001</v>
      </c>
      <c r="P33" s="42">
        <f t="shared" si="4"/>
        <v>1170.4547081000001</v>
      </c>
      <c r="Q33" s="54">
        <v>3000</v>
      </c>
      <c r="R33" s="42">
        <f t="shared" si="5"/>
        <v>300</v>
      </c>
      <c r="S33" s="42">
        <v>4000</v>
      </c>
      <c r="T33" s="42">
        <f t="shared" si="6"/>
        <v>200</v>
      </c>
      <c r="U33" s="42">
        <v>0</v>
      </c>
      <c r="V33" s="45">
        <v>0</v>
      </c>
      <c r="W33" s="41">
        <f t="shared" si="10"/>
        <v>0</v>
      </c>
      <c r="X33" s="41">
        <f>V33*20*(1+W33)*5%</f>
        <v>0</v>
      </c>
      <c r="Y33" s="42">
        <f t="shared" si="7"/>
        <v>632.55537327724994</v>
      </c>
      <c r="Z33" s="46" t="s">
        <v>85</v>
      </c>
      <c r="AA33" s="46" t="s">
        <v>85</v>
      </c>
      <c r="AB33" s="46" t="s">
        <v>85</v>
      </c>
      <c r="AC33" s="46" t="s">
        <v>85</v>
      </c>
      <c r="AD33" s="46" t="s">
        <v>85</v>
      </c>
      <c r="AE33" s="46" t="s">
        <v>85</v>
      </c>
      <c r="AF33" s="42">
        <v>2</v>
      </c>
      <c r="AG33" s="42">
        <v>1</v>
      </c>
      <c r="AH33" s="46" t="s">
        <v>84</v>
      </c>
      <c r="AI33" s="42" t="s">
        <v>84</v>
      </c>
      <c r="AJ33" s="42" t="s">
        <v>84</v>
      </c>
      <c r="AK33" s="42">
        <f t="shared" si="8"/>
        <v>3</v>
      </c>
      <c r="AL33" s="41">
        <f t="shared" si="9"/>
        <v>12651.107465544999</v>
      </c>
      <c r="AM33" s="43">
        <f t="shared" si="11"/>
        <v>4.2836012578384292E-3</v>
      </c>
      <c r="AN33" s="47">
        <v>1.0065999999999999</v>
      </c>
      <c r="AO33" s="57"/>
      <c r="AP33" s="49">
        <f t="shared" si="12"/>
        <v>1.0065999999999999</v>
      </c>
      <c r="AQ33" s="58"/>
    </row>
    <row r="34" spans="1:44" s="94" customFormat="1" ht="35.1" customHeight="1">
      <c r="A34" s="38">
        <v>28</v>
      </c>
      <c r="B34" s="51" t="s">
        <v>69</v>
      </c>
      <c r="C34" s="52">
        <v>3016</v>
      </c>
      <c r="D34" s="40">
        <v>8176</v>
      </c>
      <c r="E34" s="41">
        <f t="shared" si="0"/>
        <v>3873.6000000000004</v>
      </c>
      <c r="F34" s="52">
        <v>1244</v>
      </c>
      <c r="G34" s="42">
        <v>0</v>
      </c>
      <c r="H34" s="42">
        <f t="shared" si="1"/>
        <v>186.6</v>
      </c>
      <c r="I34" s="54">
        <v>0</v>
      </c>
      <c r="J34" s="44">
        <v>0</v>
      </c>
      <c r="K34" s="42">
        <f t="shared" si="2"/>
        <v>0</v>
      </c>
      <c r="L34" s="54">
        <v>370</v>
      </c>
      <c r="M34" s="44">
        <v>0.04</v>
      </c>
      <c r="N34" s="42">
        <f t="shared" si="3"/>
        <v>57.72</v>
      </c>
      <c r="O34" s="54">
        <v>43160</v>
      </c>
      <c r="P34" s="42">
        <f t="shared" si="4"/>
        <v>4316</v>
      </c>
      <c r="Q34" s="54">
        <v>30300</v>
      </c>
      <c r="R34" s="42">
        <f t="shared" si="5"/>
        <v>3030</v>
      </c>
      <c r="S34" s="42">
        <v>8821.2000000000007</v>
      </c>
      <c r="T34" s="42">
        <f t="shared" si="6"/>
        <v>441.06000000000006</v>
      </c>
      <c r="U34" s="42">
        <v>800000</v>
      </c>
      <c r="V34" s="45">
        <v>0</v>
      </c>
      <c r="W34" s="41">
        <f t="shared" si="10"/>
        <v>800000</v>
      </c>
      <c r="X34" s="41">
        <v>595</v>
      </c>
      <c r="Y34" s="42">
        <f t="shared" si="7"/>
        <v>595.24900000000002</v>
      </c>
      <c r="Z34" s="46" t="s">
        <v>85</v>
      </c>
      <c r="AA34" s="46" t="s">
        <v>85</v>
      </c>
      <c r="AB34" s="46" t="s">
        <v>85</v>
      </c>
      <c r="AC34" s="46" t="s">
        <v>85</v>
      </c>
      <c r="AD34" s="46" t="s">
        <v>85</v>
      </c>
      <c r="AE34" s="46" t="s">
        <v>85</v>
      </c>
      <c r="AF34" s="42">
        <v>2</v>
      </c>
      <c r="AG34" s="42">
        <v>2</v>
      </c>
      <c r="AH34" s="46" t="s">
        <v>84</v>
      </c>
      <c r="AI34" s="42" t="s">
        <v>84</v>
      </c>
      <c r="AJ34" s="42" t="s">
        <v>84</v>
      </c>
      <c r="AK34" s="42">
        <f t="shared" si="8"/>
        <v>4</v>
      </c>
      <c r="AL34" s="41">
        <f t="shared" si="9"/>
        <v>12499.98</v>
      </c>
      <c r="AM34" s="62" t="s">
        <v>113</v>
      </c>
      <c r="AN34" s="47">
        <v>0</v>
      </c>
      <c r="AO34" s="63"/>
      <c r="AP34" s="49">
        <f t="shared" si="12"/>
        <v>0</v>
      </c>
      <c r="AQ34" s="64"/>
    </row>
    <row r="35" spans="1:44" s="93" customFormat="1" ht="35.1" customHeight="1">
      <c r="A35" s="38">
        <v>29</v>
      </c>
      <c r="B35" s="51" t="s">
        <v>72</v>
      </c>
      <c r="C35" s="40">
        <v>6381</v>
      </c>
      <c r="D35" s="40">
        <v>24287</v>
      </c>
      <c r="E35" s="41">
        <f t="shared" si="0"/>
        <v>10991</v>
      </c>
      <c r="F35" s="41">
        <v>3069</v>
      </c>
      <c r="G35" s="42">
        <v>0</v>
      </c>
      <c r="H35" s="42">
        <f t="shared" si="1"/>
        <v>460.34999999999997</v>
      </c>
      <c r="I35" s="42">
        <v>2450</v>
      </c>
      <c r="J35" s="43">
        <v>0</v>
      </c>
      <c r="K35" s="42">
        <f t="shared" si="2"/>
        <v>490</v>
      </c>
      <c r="L35" s="42">
        <v>162</v>
      </c>
      <c r="M35" s="44">
        <v>0</v>
      </c>
      <c r="N35" s="42">
        <f t="shared" si="3"/>
        <v>24.3</v>
      </c>
      <c r="O35" s="42">
        <v>4344</v>
      </c>
      <c r="P35" s="42">
        <f t="shared" si="4"/>
        <v>434.40000000000003</v>
      </c>
      <c r="Q35" s="42">
        <v>0</v>
      </c>
      <c r="R35" s="42">
        <f t="shared" si="5"/>
        <v>0</v>
      </c>
      <c r="S35" s="42">
        <v>0</v>
      </c>
      <c r="T35" s="42">
        <f t="shared" si="6"/>
        <v>0</v>
      </c>
      <c r="U35" s="42">
        <v>0</v>
      </c>
      <c r="V35" s="45">
        <v>0</v>
      </c>
      <c r="W35" s="41">
        <f t="shared" si="10"/>
        <v>0</v>
      </c>
      <c r="X35" s="41">
        <f>V35*20*(1+W35)*5%</f>
        <v>0</v>
      </c>
      <c r="Y35" s="42">
        <f t="shared" si="7"/>
        <v>620.00249999999994</v>
      </c>
      <c r="Z35" s="46" t="s">
        <v>85</v>
      </c>
      <c r="AA35" s="46" t="s">
        <v>85</v>
      </c>
      <c r="AB35" s="46" t="s">
        <v>85</v>
      </c>
      <c r="AC35" s="46" t="s">
        <v>85</v>
      </c>
      <c r="AD35" s="46" t="s">
        <v>85</v>
      </c>
      <c r="AE35" s="46" t="s">
        <v>85</v>
      </c>
      <c r="AF35" s="42">
        <v>2</v>
      </c>
      <c r="AG35" s="42">
        <v>1</v>
      </c>
      <c r="AH35" s="46" t="s">
        <v>84</v>
      </c>
      <c r="AI35" s="42" t="s">
        <v>84</v>
      </c>
      <c r="AJ35" s="42" t="s">
        <v>84</v>
      </c>
      <c r="AK35" s="42">
        <f t="shared" si="8"/>
        <v>3</v>
      </c>
      <c r="AL35" s="41">
        <f t="shared" si="9"/>
        <v>12400.05</v>
      </c>
      <c r="AM35" s="43">
        <f>AL35/($AL$50-$AL$34)</f>
        <v>4.1985944647076933E-3</v>
      </c>
      <c r="AN35" s="47">
        <v>0.98670000000000002</v>
      </c>
      <c r="AO35" s="48"/>
      <c r="AP35" s="49">
        <f t="shared" si="12"/>
        <v>0.98670000000000002</v>
      </c>
      <c r="AQ35" s="50"/>
      <c r="AR35" s="94"/>
    </row>
    <row r="36" spans="1:44" s="93" customFormat="1" ht="35.1" customHeight="1">
      <c r="A36" s="38">
        <v>30</v>
      </c>
      <c r="B36" s="51" t="s">
        <v>73</v>
      </c>
      <c r="C36" s="52">
        <v>18023</v>
      </c>
      <c r="D36" s="40">
        <v>18453</v>
      </c>
      <c r="E36" s="41">
        <f t="shared" si="0"/>
        <v>10985.800000000001</v>
      </c>
      <c r="F36" s="53">
        <v>0</v>
      </c>
      <c r="G36" s="42">
        <v>0</v>
      </c>
      <c r="H36" s="42">
        <f t="shared" si="1"/>
        <v>0</v>
      </c>
      <c r="I36" s="54">
        <v>0</v>
      </c>
      <c r="J36" s="44">
        <v>0.04</v>
      </c>
      <c r="K36" s="42">
        <f t="shared" si="2"/>
        <v>0</v>
      </c>
      <c r="L36" s="54">
        <v>5259.690216</v>
      </c>
      <c r="M36" s="44">
        <v>0.02</v>
      </c>
      <c r="N36" s="42">
        <f t="shared" si="3"/>
        <v>804.73260304799999</v>
      </c>
      <c r="O36" s="54">
        <v>1323.958799</v>
      </c>
      <c r="P36" s="42">
        <f t="shared" si="4"/>
        <v>132.39587990000001</v>
      </c>
      <c r="Q36" s="54">
        <v>0</v>
      </c>
      <c r="R36" s="42">
        <f t="shared" si="5"/>
        <v>0</v>
      </c>
      <c r="S36" s="42">
        <v>5000</v>
      </c>
      <c r="T36" s="42">
        <f t="shared" si="6"/>
        <v>250</v>
      </c>
      <c r="U36" s="42">
        <v>0</v>
      </c>
      <c r="V36" s="45">
        <v>0</v>
      </c>
      <c r="W36" s="41">
        <f t="shared" si="10"/>
        <v>0</v>
      </c>
      <c r="X36" s="41">
        <f>V36*20*(1+W36)*5%</f>
        <v>0</v>
      </c>
      <c r="Y36" s="42">
        <f t="shared" si="7"/>
        <v>608.64642414740001</v>
      </c>
      <c r="Z36" s="46" t="s">
        <v>85</v>
      </c>
      <c r="AA36" s="46" t="s">
        <v>85</v>
      </c>
      <c r="AB36" s="46" t="s">
        <v>85</v>
      </c>
      <c r="AC36" s="46" t="s">
        <v>85</v>
      </c>
      <c r="AD36" s="46" t="s">
        <v>85</v>
      </c>
      <c r="AE36" s="46" t="s">
        <v>85</v>
      </c>
      <c r="AF36" s="42">
        <v>2</v>
      </c>
      <c r="AG36" s="42">
        <v>1</v>
      </c>
      <c r="AH36" s="59">
        <v>-1</v>
      </c>
      <c r="AI36" s="42" t="s">
        <v>84</v>
      </c>
      <c r="AJ36" s="42" t="s">
        <v>84</v>
      </c>
      <c r="AK36" s="42">
        <f t="shared" si="8"/>
        <v>2</v>
      </c>
      <c r="AL36" s="41">
        <f t="shared" si="9"/>
        <v>12172.928482948</v>
      </c>
      <c r="AM36" s="43">
        <f t="shared" ref="AM36:AM39" si="14">AL36/($AL$50-$AL$34)</f>
        <v>4.1216922631592693E-3</v>
      </c>
      <c r="AN36" s="47">
        <v>0.96860000000000002</v>
      </c>
      <c r="AO36" s="57"/>
      <c r="AP36" s="49">
        <f t="shared" si="12"/>
        <v>0.96860000000000002</v>
      </c>
      <c r="AQ36" s="58"/>
      <c r="AR36" s="94"/>
    </row>
    <row r="37" spans="1:44" s="93" customFormat="1" ht="35.1" customHeight="1">
      <c r="A37" s="38">
        <v>31</v>
      </c>
      <c r="B37" s="65" t="s">
        <v>77</v>
      </c>
      <c r="C37" s="66">
        <v>0</v>
      </c>
      <c r="D37" s="40">
        <v>0</v>
      </c>
      <c r="E37" s="41">
        <f t="shared" si="0"/>
        <v>0</v>
      </c>
      <c r="F37" s="67">
        <v>0</v>
      </c>
      <c r="G37" s="42">
        <v>0</v>
      </c>
      <c r="H37" s="42">
        <f t="shared" si="1"/>
        <v>0</v>
      </c>
      <c r="I37" s="68">
        <v>6796</v>
      </c>
      <c r="J37" s="69">
        <v>0</v>
      </c>
      <c r="K37" s="42">
        <f t="shared" si="2"/>
        <v>1359.2</v>
      </c>
      <c r="L37" s="68">
        <v>2795</v>
      </c>
      <c r="M37" s="44">
        <v>0.02</v>
      </c>
      <c r="N37" s="42">
        <f t="shared" si="3"/>
        <v>427.63499999999999</v>
      </c>
      <c r="O37" s="68">
        <v>38767</v>
      </c>
      <c r="P37" s="42">
        <f t="shared" si="4"/>
        <v>3876.7000000000003</v>
      </c>
      <c r="Q37" s="54">
        <v>21560</v>
      </c>
      <c r="R37" s="42">
        <f t="shared" si="5"/>
        <v>2156</v>
      </c>
      <c r="S37" s="42">
        <v>34996</v>
      </c>
      <c r="T37" s="42">
        <f t="shared" si="6"/>
        <v>1749.8000000000002</v>
      </c>
      <c r="U37" s="42">
        <v>0</v>
      </c>
      <c r="V37" s="45">
        <v>0</v>
      </c>
      <c r="W37" s="41">
        <f t="shared" si="10"/>
        <v>0</v>
      </c>
      <c r="X37" s="41">
        <f>V37*20*(1+W37)*5%</f>
        <v>0</v>
      </c>
      <c r="Y37" s="42">
        <f t="shared" si="7"/>
        <v>478.46674999999993</v>
      </c>
      <c r="Z37" s="46" t="s">
        <v>85</v>
      </c>
      <c r="AA37" s="46" t="s">
        <v>85</v>
      </c>
      <c r="AB37" s="46" t="s">
        <v>85</v>
      </c>
      <c r="AC37" s="46" t="s">
        <v>85</v>
      </c>
      <c r="AD37" s="46" t="s">
        <v>85</v>
      </c>
      <c r="AE37" s="46" t="s">
        <v>85</v>
      </c>
      <c r="AF37" s="42">
        <v>2</v>
      </c>
      <c r="AG37" s="42">
        <v>1</v>
      </c>
      <c r="AH37" s="46">
        <v>-0.5</v>
      </c>
      <c r="AI37" s="42" t="s">
        <v>84</v>
      </c>
      <c r="AJ37" s="42" t="s">
        <v>84</v>
      </c>
      <c r="AK37" s="42">
        <f t="shared" si="8"/>
        <v>2.5</v>
      </c>
      <c r="AL37" s="41">
        <f t="shared" si="9"/>
        <v>9569.3349999999991</v>
      </c>
      <c r="AM37" s="43">
        <f t="shared" si="14"/>
        <v>3.2401286254437355E-3</v>
      </c>
      <c r="AN37" s="47">
        <v>0.76139999999999997</v>
      </c>
      <c r="AO37" s="70"/>
      <c r="AP37" s="49">
        <f t="shared" si="12"/>
        <v>0.76139999999999997</v>
      </c>
      <c r="AQ37" s="71"/>
      <c r="AR37" s="94"/>
    </row>
    <row r="38" spans="1:44" s="93" customFormat="1" ht="35.1" customHeight="1">
      <c r="A38" s="38">
        <v>32</v>
      </c>
      <c r="B38" s="65" t="s">
        <v>75</v>
      </c>
      <c r="C38" s="66">
        <v>1431</v>
      </c>
      <c r="D38" s="40">
        <v>0</v>
      </c>
      <c r="E38" s="41">
        <f t="shared" si="0"/>
        <v>286.2</v>
      </c>
      <c r="F38" s="67">
        <v>6718</v>
      </c>
      <c r="G38" s="42">
        <v>0</v>
      </c>
      <c r="H38" s="42">
        <f t="shared" si="1"/>
        <v>1007.6999999999999</v>
      </c>
      <c r="I38" s="68">
        <v>0</v>
      </c>
      <c r="J38" s="69">
        <v>0</v>
      </c>
      <c r="K38" s="42">
        <f t="shared" si="2"/>
        <v>0</v>
      </c>
      <c r="L38" s="68">
        <v>7171.9199159999998</v>
      </c>
      <c r="M38" s="44">
        <v>0.02</v>
      </c>
      <c r="N38" s="42">
        <f t="shared" si="3"/>
        <v>1097.303747148</v>
      </c>
      <c r="O38" s="68">
        <v>3769.1754089999899</v>
      </c>
      <c r="P38" s="42">
        <f t="shared" si="4"/>
        <v>376.91754089999904</v>
      </c>
      <c r="Q38" s="68">
        <v>0</v>
      </c>
      <c r="R38" s="42">
        <f t="shared" si="5"/>
        <v>0</v>
      </c>
      <c r="S38" s="42">
        <v>0</v>
      </c>
      <c r="T38" s="42">
        <f t="shared" si="6"/>
        <v>0</v>
      </c>
      <c r="U38" s="42">
        <v>0</v>
      </c>
      <c r="V38" s="45">
        <v>0</v>
      </c>
      <c r="W38" s="41">
        <f t="shared" si="10"/>
        <v>0</v>
      </c>
      <c r="X38" s="41">
        <f>V38*20*(1+W38)*5%</f>
        <v>0</v>
      </c>
      <c r="Y38" s="42">
        <f t="shared" si="7"/>
        <v>138.40606440239995</v>
      </c>
      <c r="Z38" s="46" t="s">
        <v>85</v>
      </c>
      <c r="AA38" s="46" t="s">
        <v>85</v>
      </c>
      <c r="AB38" s="46" t="s">
        <v>85</v>
      </c>
      <c r="AC38" s="46" t="s">
        <v>85</v>
      </c>
      <c r="AD38" s="46" t="s">
        <v>85</v>
      </c>
      <c r="AE38" s="46" t="s">
        <v>85</v>
      </c>
      <c r="AF38" s="42">
        <v>2</v>
      </c>
      <c r="AG38" s="42">
        <v>1</v>
      </c>
      <c r="AH38" s="46" t="s">
        <v>84</v>
      </c>
      <c r="AI38" s="42" t="s">
        <v>84</v>
      </c>
      <c r="AJ38" s="42" t="s">
        <v>84</v>
      </c>
      <c r="AK38" s="42">
        <f t="shared" si="8"/>
        <v>3</v>
      </c>
      <c r="AL38" s="41">
        <f t="shared" si="9"/>
        <v>2768.1212880479989</v>
      </c>
      <c r="AM38" s="43">
        <f t="shared" si="14"/>
        <v>9.3727192371303818E-4</v>
      </c>
      <c r="AN38" s="47">
        <v>0.2203</v>
      </c>
      <c r="AO38" s="70"/>
      <c r="AP38" s="49">
        <f t="shared" si="12"/>
        <v>0.2203</v>
      </c>
      <c r="AQ38" s="71"/>
      <c r="AR38" s="94"/>
    </row>
    <row r="39" spans="1:44" s="94" customFormat="1" ht="35.1" customHeight="1">
      <c r="A39" s="38">
        <v>33</v>
      </c>
      <c r="B39" s="51" t="s">
        <v>76</v>
      </c>
      <c r="C39" s="40">
        <v>0</v>
      </c>
      <c r="D39" s="40">
        <v>0</v>
      </c>
      <c r="E39" s="41">
        <f t="shared" si="0"/>
        <v>0</v>
      </c>
      <c r="F39" s="41">
        <v>2552</v>
      </c>
      <c r="G39" s="42">
        <v>0</v>
      </c>
      <c r="H39" s="42">
        <f t="shared" si="1"/>
        <v>382.8</v>
      </c>
      <c r="I39" s="72">
        <v>0</v>
      </c>
      <c r="J39" s="73">
        <v>0.02</v>
      </c>
      <c r="K39" s="42">
        <f t="shared" si="2"/>
        <v>0</v>
      </c>
      <c r="L39" s="72">
        <v>1812.56</v>
      </c>
      <c r="M39" s="44">
        <v>0</v>
      </c>
      <c r="N39" s="42">
        <f t="shared" si="3"/>
        <v>271.88399999999996</v>
      </c>
      <c r="O39" s="72">
        <v>3734.3499999999799</v>
      </c>
      <c r="P39" s="42">
        <f t="shared" si="4"/>
        <v>373.43499999999801</v>
      </c>
      <c r="Q39" s="42">
        <v>0</v>
      </c>
      <c r="R39" s="42">
        <f t="shared" si="5"/>
        <v>0</v>
      </c>
      <c r="S39" s="42">
        <v>0</v>
      </c>
      <c r="T39" s="42">
        <f t="shared" si="6"/>
        <v>0</v>
      </c>
      <c r="U39" s="42">
        <v>0</v>
      </c>
      <c r="V39" s="45">
        <v>0</v>
      </c>
      <c r="W39" s="41">
        <f t="shared" si="10"/>
        <v>0</v>
      </c>
      <c r="X39" s="41">
        <f>V39*20*(1+W39)*5%</f>
        <v>0</v>
      </c>
      <c r="Y39" s="42">
        <f t="shared" si="7"/>
        <v>51.405949999999891</v>
      </c>
      <c r="Z39" s="46" t="s">
        <v>85</v>
      </c>
      <c r="AA39" s="46" t="s">
        <v>85</v>
      </c>
      <c r="AB39" s="46" t="s">
        <v>85</v>
      </c>
      <c r="AC39" s="46" t="s">
        <v>85</v>
      </c>
      <c r="AD39" s="46" t="s">
        <v>85</v>
      </c>
      <c r="AE39" s="46" t="s">
        <v>85</v>
      </c>
      <c r="AF39" s="42">
        <v>2</v>
      </c>
      <c r="AG39" s="42">
        <v>1</v>
      </c>
      <c r="AH39" s="46" t="s">
        <v>84</v>
      </c>
      <c r="AI39" s="42" t="s">
        <v>84</v>
      </c>
      <c r="AJ39" s="42" t="s">
        <v>84</v>
      </c>
      <c r="AK39" s="42">
        <f t="shared" si="8"/>
        <v>3</v>
      </c>
      <c r="AL39" s="41">
        <f t="shared" si="9"/>
        <v>1028.1189999999979</v>
      </c>
      <c r="AM39" s="43">
        <f t="shared" si="14"/>
        <v>3.4811591424718455E-4</v>
      </c>
      <c r="AN39" s="47">
        <v>8.1799999999999998E-2</v>
      </c>
      <c r="AO39" s="74"/>
      <c r="AP39" s="49">
        <f t="shared" si="12"/>
        <v>8.1799999999999998E-2</v>
      </c>
      <c r="AQ39" s="75"/>
    </row>
    <row r="40" spans="1:44" s="93" customFormat="1" ht="35.1" customHeight="1">
      <c r="A40" s="76">
        <v>1</v>
      </c>
      <c r="B40" s="65" t="s">
        <v>79</v>
      </c>
      <c r="C40" s="78"/>
      <c r="D40" s="79"/>
      <c r="E40" s="77"/>
      <c r="F40" s="78"/>
      <c r="G40" s="79"/>
      <c r="H40" s="79"/>
      <c r="I40" s="79"/>
      <c r="J40" s="77"/>
      <c r="K40" s="95"/>
      <c r="L40" s="79"/>
      <c r="M40" s="44"/>
      <c r="N40" s="79"/>
      <c r="O40" s="79"/>
      <c r="P40" s="95"/>
      <c r="Q40" s="79"/>
      <c r="R40" s="95"/>
      <c r="S40" s="95"/>
      <c r="T40" s="95"/>
      <c r="U40" s="95"/>
      <c r="V40" s="96"/>
      <c r="W40" s="97"/>
      <c r="X40" s="97"/>
      <c r="Y40" s="95"/>
      <c r="Z40" s="95"/>
      <c r="AA40" s="95"/>
      <c r="AB40" s="95"/>
      <c r="AC40" s="95"/>
      <c r="AD40" s="95"/>
      <c r="AE40" s="95"/>
      <c r="AF40" s="95"/>
      <c r="AG40" s="95"/>
      <c r="AH40" s="98"/>
      <c r="AI40" s="95"/>
      <c r="AJ40" s="95"/>
      <c r="AK40" s="95"/>
      <c r="AL40" s="97"/>
      <c r="AM40" s="77"/>
      <c r="AN40" s="99"/>
      <c r="AO40" s="70">
        <v>3</v>
      </c>
      <c r="AP40" s="49">
        <f t="shared" ref="AP40:AP49" si="15">SUM(AO40:AO40)</f>
        <v>3</v>
      </c>
      <c r="AQ40" s="71" t="s">
        <v>95</v>
      </c>
      <c r="AR40" s="94"/>
    </row>
    <row r="41" spans="1:44" s="93" customFormat="1" ht="35.1" customHeight="1">
      <c r="A41" s="76">
        <v>2</v>
      </c>
      <c r="B41" s="65" t="s">
        <v>116</v>
      </c>
      <c r="C41" s="78"/>
      <c r="D41" s="79"/>
      <c r="E41" s="77"/>
      <c r="F41" s="78"/>
      <c r="G41" s="79"/>
      <c r="H41" s="79"/>
      <c r="I41" s="79"/>
      <c r="J41" s="77"/>
      <c r="K41" s="95"/>
      <c r="L41" s="79"/>
      <c r="M41" s="44"/>
      <c r="N41" s="79"/>
      <c r="O41" s="79"/>
      <c r="P41" s="95"/>
      <c r="Q41" s="79"/>
      <c r="R41" s="95"/>
      <c r="S41" s="95"/>
      <c r="T41" s="95"/>
      <c r="U41" s="95"/>
      <c r="V41" s="96"/>
      <c r="W41" s="97"/>
      <c r="X41" s="97"/>
      <c r="Y41" s="95"/>
      <c r="Z41" s="95"/>
      <c r="AA41" s="95"/>
      <c r="AB41" s="95"/>
      <c r="AC41" s="95"/>
      <c r="AD41" s="95"/>
      <c r="AE41" s="95"/>
      <c r="AF41" s="95"/>
      <c r="AG41" s="95"/>
      <c r="AH41" s="98"/>
      <c r="AI41" s="95"/>
      <c r="AJ41" s="95"/>
      <c r="AK41" s="95"/>
      <c r="AL41" s="97"/>
      <c r="AM41" s="77"/>
      <c r="AN41" s="99"/>
      <c r="AO41" s="70">
        <v>3</v>
      </c>
      <c r="AP41" s="49">
        <f t="shared" si="15"/>
        <v>3</v>
      </c>
      <c r="AQ41" s="71" t="s">
        <v>95</v>
      </c>
      <c r="AR41" s="94"/>
    </row>
    <row r="42" spans="1:44" s="93" customFormat="1" ht="35.1" customHeight="1">
      <c r="A42" s="76">
        <v>3</v>
      </c>
      <c r="B42" s="65" t="s">
        <v>106</v>
      </c>
      <c r="C42" s="78"/>
      <c r="D42" s="79"/>
      <c r="E42" s="77"/>
      <c r="F42" s="78"/>
      <c r="G42" s="79"/>
      <c r="H42" s="79"/>
      <c r="I42" s="79"/>
      <c r="J42" s="77"/>
      <c r="K42" s="95"/>
      <c r="L42" s="79"/>
      <c r="M42" s="44"/>
      <c r="N42" s="79"/>
      <c r="O42" s="79"/>
      <c r="P42" s="95"/>
      <c r="Q42" s="79"/>
      <c r="R42" s="95"/>
      <c r="S42" s="95"/>
      <c r="T42" s="95"/>
      <c r="U42" s="95"/>
      <c r="V42" s="96"/>
      <c r="W42" s="97"/>
      <c r="X42" s="97"/>
      <c r="Y42" s="95"/>
      <c r="Z42" s="95"/>
      <c r="AA42" s="95"/>
      <c r="AB42" s="95"/>
      <c r="AC42" s="95"/>
      <c r="AD42" s="95"/>
      <c r="AE42" s="95"/>
      <c r="AF42" s="95"/>
      <c r="AG42" s="95"/>
      <c r="AH42" s="98"/>
      <c r="AI42" s="95"/>
      <c r="AJ42" s="95"/>
      <c r="AK42" s="95"/>
      <c r="AL42" s="97"/>
      <c r="AM42" s="77"/>
      <c r="AN42" s="99"/>
      <c r="AO42" s="70">
        <v>1</v>
      </c>
      <c r="AP42" s="49">
        <f t="shared" si="15"/>
        <v>1</v>
      </c>
      <c r="AQ42" s="71" t="s">
        <v>105</v>
      </c>
      <c r="AR42" s="94"/>
    </row>
    <row r="43" spans="1:44" s="93" customFormat="1" ht="35.1" customHeight="1">
      <c r="A43" s="76">
        <v>4</v>
      </c>
      <c r="B43" s="65" t="s">
        <v>107</v>
      </c>
      <c r="C43" s="78"/>
      <c r="D43" s="79"/>
      <c r="E43" s="77"/>
      <c r="F43" s="78"/>
      <c r="G43" s="79"/>
      <c r="H43" s="79"/>
      <c r="I43" s="79"/>
      <c r="J43" s="77"/>
      <c r="K43" s="95"/>
      <c r="L43" s="79"/>
      <c r="M43" s="44"/>
      <c r="N43" s="79"/>
      <c r="O43" s="79"/>
      <c r="P43" s="95"/>
      <c r="Q43" s="79"/>
      <c r="R43" s="95"/>
      <c r="S43" s="95"/>
      <c r="T43" s="95"/>
      <c r="U43" s="95"/>
      <c r="V43" s="96"/>
      <c r="W43" s="97"/>
      <c r="X43" s="97"/>
      <c r="Y43" s="95"/>
      <c r="Z43" s="95"/>
      <c r="AA43" s="95"/>
      <c r="AB43" s="95"/>
      <c r="AC43" s="95"/>
      <c r="AD43" s="95"/>
      <c r="AE43" s="95"/>
      <c r="AF43" s="95"/>
      <c r="AG43" s="95"/>
      <c r="AH43" s="98"/>
      <c r="AI43" s="95"/>
      <c r="AJ43" s="95"/>
      <c r="AK43" s="95"/>
      <c r="AL43" s="97"/>
      <c r="AM43" s="77"/>
      <c r="AN43" s="99"/>
      <c r="AO43" s="70">
        <v>1</v>
      </c>
      <c r="AP43" s="49">
        <f t="shared" si="15"/>
        <v>1</v>
      </c>
      <c r="AQ43" s="71" t="s">
        <v>105</v>
      </c>
      <c r="AR43" s="94"/>
    </row>
    <row r="44" spans="1:44" s="93" customFormat="1" ht="35.1" customHeight="1">
      <c r="A44" s="76">
        <v>5</v>
      </c>
      <c r="B44" s="65" t="s">
        <v>117</v>
      </c>
      <c r="C44" s="78"/>
      <c r="D44" s="79"/>
      <c r="E44" s="77"/>
      <c r="F44" s="78"/>
      <c r="G44" s="79"/>
      <c r="H44" s="79"/>
      <c r="I44" s="79"/>
      <c r="J44" s="77"/>
      <c r="K44" s="95"/>
      <c r="L44" s="79"/>
      <c r="M44" s="44"/>
      <c r="N44" s="79"/>
      <c r="O44" s="79"/>
      <c r="P44" s="95"/>
      <c r="Q44" s="79"/>
      <c r="R44" s="95"/>
      <c r="S44" s="95"/>
      <c r="T44" s="95"/>
      <c r="U44" s="95"/>
      <c r="V44" s="96"/>
      <c r="W44" s="97"/>
      <c r="X44" s="97"/>
      <c r="Y44" s="95"/>
      <c r="Z44" s="95"/>
      <c r="AA44" s="95"/>
      <c r="AB44" s="95"/>
      <c r="AC44" s="95"/>
      <c r="AD44" s="95"/>
      <c r="AE44" s="95"/>
      <c r="AF44" s="95"/>
      <c r="AG44" s="95"/>
      <c r="AH44" s="98"/>
      <c r="AI44" s="95"/>
      <c r="AJ44" s="95"/>
      <c r="AK44" s="95"/>
      <c r="AL44" s="97"/>
      <c r="AM44" s="77"/>
      <c r="AN44" s="99"/>
      <c r="AO44" s="70">
        <v>1</v>
      </c>
      <c r="AP44" s="49">
        <f t="shared" si="15"/>
        <v>1</v>
      </c>
      <c r="AQ44" s="71" t="s">
        <v>118</v>
      </c>
      <c r="AR44" s="94"/>
    </row>
    <row r="45" spans="1:44" s="93" customFormat="1" ht="35.1" customHeight="1">
      <c r="A45" s="76">
        <v>6</v>
      </c>
      <c r="B45" s="65" t="s">
        <v>108</v>
      </c>
      <c r="C45" s="78"/>
      <c r="D45" s="79"/>
      <c r="E45" s="77"/>
      <c r="F45" s="78"/>
      <c r="G45" s="79"/>
      <c r="H45" s="79"/>
      <c r="I45" s="79"/>
      <c r="J45" s="77"/>
      <c r="K45" s="95"/>
      <c r="L45" s="79"/>
      <c r="M45" s="44"/>
      <c r="N45" s="79"/>
      <c r="O45" s="79"/>
      <c r="P45" s="95"/>
      <c r="Q45" s="79"/>
      <c r="R45" s="95"/>
      <c r="S45" s="95"/>
      <c r="T45" s="95"/>
      <c r="U45" s="95"/>
      <c r="V45" s="96"/>
      <c r="W45" s="97"/>
      <c r="X45" s="97"/>
      <c r="Y45" s="95"/>
      <c r="Z45" s="95"/>
      <c r="AA45" s="95"/>
      <c r="AB45" s="95"/>
      <c r="AC45" s="95"/>
      <c r="AD45" s="95"/>
      <c r="AE45" s="95"/>
      <c r="AF45" s="95"/>
      <c r="AG45" s="95"/>
      <c r="AH45" s="98"/>
      <c r="AI45" s="95"/>
      <c r="AJ45" s="95"/>
      <c r="AK45" s="95"/>
      <c r="AL45" s="97"/>
      <c r="AM45" s="77"/>
      <c r="AN45" s="99"/>
      <c r="AO45" s="70">
        <v>1</v>
      </c>
      <c r="AP45" s="49">
        <f t="shared" si="15"/>
        <v>1</v>
      </c>
      <c r="AQ45" s="71" t="s">
        <v>112</v>
      </c>
      <c r="AR45" s="94"/>
    </row>
    <row r="46" spans="1:44" s="93" customFormat="1" ht="35.1" customHeight="1">
      <c r="A46" s="76">
        <v>7</v>
      </c>
      <c r="B46" s="65" t="s">
        <v>119</v>
      </c>
      <c r="C46" s="78"/>
      <c r="D46" s="79"/>
      <c r="E46" s="77"/>
      <c r="F46" s="78"/>
      <c r="G46" s="79"/>
      <c r="H46" s="79"/>
      <c r="I46" s="79"/>
      <c r="J46" s="77"/>
      <c r="K46" s="95"/>
      <c r="L46" s="79"/>
      <c r="M46" s="44"/>
      <c r="N46" s="79"/>
      <c r="O46" s="79"/>
      <c r="P46" s="95"/>
      <c r="Q46" s="79"/>
      <c r="R46" s="95"/>
      <c r="S46" s="95"/>
      <c r="T46" s="95"/>
      <c r="U46" s="95"/>
      <c r="V46" s="96"/>
      <c r="W46" s="97"/>
      <c r="X46" s="97"/>
      <c r="Y46" s="95"/>
      <c r="Z46" s="95"/>
      <c r="AA46" s="95"/>
      <c r="AB46" s="95"/>
      <c r="AC46" s="95"/>
      <c r="AD46" s="95"/>
      <c r="AE46" s="95"/>
      <c r="AF46" s="95"/>
      <c r="AG46" s="95"/>
      <c r="AH46" s="98"/>
      <c r="AI46" s="95"/>
      <c r="AJ46" s="95"/>
      <c r="AK46" s="95"/>
      <c r="AL46" s="97"/>
      <c r="AM46" s="77"/>
      <c r="AN46" s="99"/>
      <c r="AO46" s="70">
        <v>3</v>
      </c>
      <c r="AP46" s="49">
        <f t="shared" si="15"/>
        <v>3</v>
      </c>
      <c r="AQ46" s="71" t="s">
        <v>95</v>
      </c>
      <c r="AR46" s="94"/>
    </row>
    <row r="47" spans="1:44" s="93" customFormat="1" ht="35.1" customHeight="1">
      <c r="A47" s="76">
        <v>8</v>
      </c>
      <c r="B47" s="65" t="s">
        <v>109</v>
      </c>
      <c r="C47" s="78"/>
      <c r="D47" s="79"/>
      <c r="E47" s="77"/>
      <c r="F47" s="78"/>
      <c r="G47" s="79"/>
      <c r="H47" s="79"/>
      <c r="I47" s="79"/>
      <c r="J47" s="77"/>
      <c r="K47" s="95"/>
      <c r="L47" s="79"/>
      <c r="M47" s="44"/>
      <c r="N47" s="79"/>
      <c r="O47" s="79"/>
      <c r="P47" s="95"/>
      <c r="Q47" s="79"/>
      <c r="R47" s="95"/>
      <c r="S47" s="95"/>
      <c r="T47" s="95"/>
      <c r="U47" s="95"/>
      <c r="V47" s="96"/>
      <c r="W47" s="97"/>
      <c r="X47" s="97"/>
      <c r="Y47" s="95"/>
      <c r="Z47" s="95"/>
      <c r="AA47" s="95"/>
      <c r="AB47" s="95"/>
      <c r="AC47" s="95"/>
      <c r="AD47" s="95"/>
      <c r="AE47" s="95"/>
      <c r="AF47" s="95"/>
      <c r="AG47" s="95"/>
      <c r="AH47" s="98"/>
      <c r="AI47" s="95"/>
      <c r="AJ47" s="95"/>
      <c r="AK47" s="95"/>
      <c r="AL47" s="97"/>
      <c r="AM47" s="77"/>
      <c r="AN47" s="99"/>
      <c r="AO47" s="70">
        <v>1</v>
      </c>
      <c r="AP47" s="49">
        <f t="shared" si="15"/>
        <v>1</v>
      </c>
      <c r="AQ47" s="71" t="s">
        <v>118</v>
      </c>
      <c r="AR47" s="94"/>
    </row>
    <row r="48" spans="1:44" s="93" customFormat="1" ht="35.1" customHeight="1">
      <c r="A48" s="76">
        <v>9</v>
      </c>
      <c r="B48" s="65" t="s">
        <v>110</v>
      </c>
      <c r="C48" s="78"/>
      <c r="D48" s="79"/>
      <c r="E48" s="77"/>
      <c r="F48" s="78"/>
      <c r="G48" s="79"/>
      <c r="H48" s="79"/>
      <c r="I48" s="79"/>
      <c r="J48" s="77"/>
      <c r="K48" s="95"/>
      <c r="L48" s="79"/>
      <c r="M48" s="44"/>
      <c r="N48" s="79"/>
      <c r="O48" s="79"/>
      <c r="P48" s="95"/>
      <c r="Q48" s="79"/>
      <c r="R48" s="95"/>
      <c r="S48" s="95"/>
      <c r="T48" s="95"/>
      <c r="U48" s="95"/>
      <c r="V48" s="96"/>
      <c r="W48" s="97"/>
      <c r="X48" s="97"/>
      <c r="Y48" s="95"/>
      <c r="Z48" s="95"/>
      <c r="AA48" s="95"/>
      <c r="AB48" s="95"/>
      <c r="AC48" s="95"/>
      <c r="AD48" s="95"/>
      <c r="AE48" s="95"/>
      <c r="AF48" s="95"/>
      <c r="AG48" s="95"/>
      <c r="AH48" s="98"/>
      <c r="AI48" s="95"/>
      <c r="AJ48" s="95"/>
      <c r="AK48" s="95"/>
      <c r="AL48" s="97"/>
      <c r="AM48" s="77"/>
      <c r="AN48" s="99"/>
      <c r="AO48" s="70"/>
      <c r="AP48" s="49">
        <f t="shared" si="15"/>
        <v>0</v>
      </c>
      <c r="AQ48" s="71"/>
      <c r="AR48" s="94"/>
    </row>
    <row r="49" spans="1:44" s="93" customFormat="1" ht="35.1" customHeight="1">
      <c r="A49" s="76">
        <v>10</v>
      </c>
      <c r="B49" s="65" t="s">
        <v>111</v>
      </c>
      <c r="C49" s="78"/>
      <c r="D49" s="79"/>
      <c r="E49" s="77"/>
      <c r="F49" s="78"/>
      <c r="G49" s="79"/>
      <c r="H49" s="79"/>
      <c r="I49" s="79"/>
      <c r="J49" s="77"/>
      <c r="K49" s="95"/>
      <c r="L49" s="79"/>
      <c r="M49" s="44"/>
      <c r="N49" s="79"/>
      <c r="O49" s="79"/>
      <c r="P49" s="95"/>
      <c r="Q49" s="79"/>
      <c r="R49" s="95"/>
      <c r="S49" s="95"/>
      <c r="T49" s="95"/>
      <c r="U49" s="95"/>
      <c r="V49" s="96"/>
      <c r="W49" s="97"/>
      <c r="X49" s="97"/>
      <c r="Y49" s="95"/>
      <c r="Z49" s="95"/>
      <c r="AA49" s="95"/>
      <c r="AB49" s="95"/>
      <c r="AC49" s="95"/>
      <c r="AD49" s="95"/>
      <c r="AE49" s="95"/>
      <c r="AF49" s="95"/>
      <c r="AG49" s="95"/>
      <c r="AH49" s="98"/>
      <c r="AI49" s="95"/>
      <c r="AJ49" s="95"/>
      <c r="AK49" s="95"/>
      <c r="AL49" s="97"/>
      <c r="AM49" s="77"/>
      <c r="AN49" s="99"/>
      <c r="AO49" s="70">
        <v>1</v>
      </c>
      <c r="AP49" s="49">
        <f t="shared" si="15"/>
        <v>1</v>
      </c>
      <c r="AQ49" s="71" t="s">
        <v>112</v>
      </c>
      <c r="AR49" s="94"/>
    </row>
    <row r="50" spans="1:44" s="93" customFormat="1" ht="38.25" customHeight="1" thickBot="1">
      <c r="A50" s="80"/>
      <c r="B50" s="81" t="s">
        <v>19</v>
      </c>
      <c r="C50" s="82">
        <f>SUM(C7:C39)</f>
        <v>2688020</v>
      </c>
      <c r="D50" s="82">
        <f t="shared" ref="D50:H50" si="16">SUM(D7:D39)</f>
        <v>1691236</v>
      </c>
      <c r="E50" s="82">
        <f t="shared" si="16"/>
        <v>1214098.3999999999</v>
      </c>
      <c r="F50" s="82">
        <f t="shared" si="16"/>
        <v>2521015</v>
      </c>
      <c r="G50" s="82">
        <f t="shared" si="16"/>
        <v>1556070</v>
      </c>
      <c r="H50" s="83">
        <f t="shared" si="16"/>
        <v>844973.24999999988</v>
      </c>
      <c r="I50" s="83">
        <f t="shared" ref="I50" si="17">SUM(I7:I39)</f>
        <v>1276168.8062479959</v>
      </c>
      <c r="J50" s="82"/>
      <c r="K50" s="84">
        <f>SUM(K7:K39)</f>
        <v>261906.16502148719</v>
      </c>
      <c r="L50" s="84">
        <f t="shared" ref="L50:T50" si="18">SUM(L7:L39)</f>
        <v>1030949.9436324046</v>
      </c>
      <c r="M50" s="84"/>
      <c r="N50" s="84">
        <f t="shared" si="18"/>
        <v>162395.66813828479</v>
      </c>
      <c r="O50" s="84">
        <f t="shared" si="18"/>
        <v>2990497.3580685002</v>
      </c>
      <c r="P50" s="84">
        <f t="shared" si="18"/>
        <v>299049.73580685019</v>
      </c>
      <c r="Q50" s="84">
        <f t="shared" si="18"/>
        <v>654834.62419599993</v>
      </c>
      <c r="R50" s="84">
        <f t="shared" si="18"/>
        <v>65483.462419599993</v>
      </c>
      <c r="S50" s="84">
        <f t="shared" si="18"/>
        <v>1574970.17</v>
      </c>
      <c r="T50" s="83">
        <f t="shared" si="18"/>
        <v>78748.508500000011</v>
      </c>
      <c r="U50" s="83">
        <f>SUM(U7:U39)</f>
        <v>5211398.8</v>
      </c>
      <c r="V50" s="85"/>
      <c r="W50" s="86"/>
      <c r="X50" s="86"/>
      <c r="Y50" s="83"/>
      <c r="Z50" s="83"/>
      <c r="AA50" s="83"/>
      <c r="AB50" s="83"/>
      <c r="AC50" s="83"/>
      <c r="AD50" s="83"/>
      <c r="AE50" s="83"/>
      <c r="AF50" s="83"/>
      <c r="AG50" s="83"/>
      <c r="AH50" s="87"/>
      <c r="AI50" s="83"/>
      <c r="AJ50" s="83"/>
      <c r="AK50" s="83"/>
      <c r="AL50" s="83">
        <f>SUM(AL7:AL39)</f>
        <v>2965881.1898862212</v>
      </c>
      <c r="AM50" s="88">
        <f>SUM(AM7:AM39)</f>
        <v>1</v>
      </c>
      <c r="AN50" s="89">
        <f>SUM(AN7:AN39)</f>
        <v>235.00000000000006</v>
      </c>
      <c r="AO50" s="90">
        <f>SUM(AO7:AO49)</f>
        <v>65</v>
      </c>
      <c r="AP50" s="91">
        <f>SUM(AP7:AP49)</f>
        <v>300</v>
      </c>
      <c r="AQ50" s="92"/>
    </row>
    <row r="51" spans="1:44" ht="31.5" customHeight="1">
      <c r="A51" s="103" t="s">
        <v>94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1:44" ht="18" customHeight="1"/>
    <row r="53" spans="1:44" ht="18" customHeight="1">
      <c r="AO53" s="23"/>
    </row>
    <row r="54" spans="1:44" ht="18" customHeight="1"/>
    <row r="55" spans="1:44" ht="18" customHeight="1"/>
    <row r="56" spans="1:44" ht="18" customHeight="1"/>
    <row r="57" spans="1:44" ht="18" customHeight="1"/>
    <row r="58" spans="1:44" ht="18" customHeight="1"/>
    <row r="59" spans="1:44" ht="18" customHeight="1"/>
    <row r="60" spans="1:44" ht="18" customHeight="1"/>
    <row r="61" spans="1:44" ht="18" customHeight="1"/>
    <row r="62" spans="1:44" ht="18" customHeight="1"/>
    <row r="63" spans="1:44" ht="18" customHeight="1"/>
    <row r="64" spans="1:44" ht="18" customHeight="1"/>
    <row r="65" ht="18" customHeight="1"/>
  </sheetData>
  <sortState ref="A7:AR39">
    <sortCondition descending="1" ref="AL7:AL39"/>
  </sortState>
  <mergeCells count="37">
    <mergeCell ref="Z5:Z6"/>
    <mergeCell ref="Y5:Y6"/>
    <mergeCell ref="U4:Y4"/>
    <mergeCell ref="V5:V6"/>
    <mergeCell ref="X5:X6"/>
    <mergeCell ref="B2:AQ2"/>
    <mergeCell ref="I4:T4"/>
    <mergeCell ref="I5:K5"/>
    <mergeCell ref="L5:N5"/>
    <mergeCell ref="O5:P5"/>
    <mergeCell ref="Q5:R5"/>
    <mergeCell ref="S5:T5"/>
    <mergeCell ref="AA5:AA6"/>
    <mergeCell ref="AB5:AB6"/>
    <mergeCell ref="AC5:AC6"/>
    <mergeCell ref="Z4:AK4"/>
    <mergeCell ref="AK5:AK6"/>
    <mergeCell ref="AD5:AD6"/>
    <mergeCell ref="AE5:AE6"/>
    <mergeCell ref="AF5:AF6"/>
    <mergeCell ref="AG5:AG6"/>
    <mergeCell ref="AN4:AN6"/>
    <mergeCell ref="A51:AG51"/>
    <mergeCell ref="AQ4:AQ6"/>
    <mergeCell ref="C4:E5"/>
    <mergeCell ref="F4:H5"/>
    <mergeCell ref="A4:A6"/>
    <mergeCell ref="AO4:AO6"/>
    <mergeCell ref="AP4:AP6"/>
    <mergeCell ref="AH5:AH6"/>
    <mergeCell ref="AI5:AI6"/>
    <mergeCell ref="AJ5:AJ6"/>
    <mergeCell ref="AL4:AL6"/>
    <mergeCell ref="AM4:AM6"/>
    <mergeCell ref="B4:B6"/>
    <mergeCell ref="U5:U6"/>
    <mergeCell ref="W5:W6"/>
  </mergeCells>
  <phoneticPr fontId="8" type="noConversion"/>
  <conditionalFormatting sqref="A7:AQ50">
    <cfRule type="expression" dxfId="7" priority="17">
      <formula>MOD(ROW(),2)</formula>
    </cfRule>
    <cfRule type="expression" dxfId="6" priority="18">
      <formula>"MOD(ROW(),2)=1"</formula>
    </cfRule>
    <cfRule type="expression" dxfId="5" priority="19">
      <formula>"MOD(ROW(),2)=0"</formula>
    </cfRule>
    <cfRule type="expression" dxfId="4" priority="20">
      <formula>"MOD(ROW(),2)=0"</formula>
    </cfRule>
  </conditionalFormatting>
  <printOptions horizontalCentered="1"/>
  <pageMargins left="0.62986111111111098" right="0.23611111111111099" top="0.74791666666666701" bottom="0.74791666666666701" header="0.31458333333333299" footer="0.31458333333333299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F2:J35"/>
  <sheetViews>
    <sheetView topLeftCell="B1" workbookViewId="0">
      <selection activeCell="A37" sqref="A37:XFD37"/>
    </sheetView>
  </sheetViews>
  <sheetFormatPr defaultColWidth="9" defaultRowHeight="14.25"/>
  <cols>
    <col min="6" max="6" width="18.125" customWidth="1"/>
    <col min="10" max="10" width="32.5" customWidth="1"/>
  </cols>
  <sheetData>
    <row r="2" spans="6:10" ht="18">
      <c r="F2" s="1" t="s">
        <v>69</v>
      </c>
      <c r="G2" s="2">
        <v>27421</v>
      </c>
      <c r="H2" s="2">
        <v>3016</v>
      </c>
      <c r="J2" s="3" t="s">
        <v>45</v>
      </c>
    </row>
    <row r="3" spans="6:10" ht="18">
      <c r="F3" s="1" t="s">
        <v>56</v>
      </c>
      <c r="G3" s="2">
        <v>1891204</v>
      </c>
      <c r="H3" s="2">
        <v>208032</v>
      </c>
      <c r="J3" s="3" t="s">
        <v>46</v>
      </c>
    </row>
    <row r="4" spans="6:10" ht="18">
      <c r="F4" s="1" t="s">
        <v>46</v>
      </c>
      <c r="G4" s="2">
        <v>4916253</v>
      </c>
      <c r="H4" s="2">
        <v>540788</v>
      </c>
      <c r="J4" s="3" t="s">
        <v>56</v>
      </c>
    </row>
    <row r="5" spans="6:10" ht="18">
      <c r="F5" s="1" t="s">
        <v>48</v>
      </c>
      <c r="G5" s="2">
        <v>1281992</v>
      </c>
      <c r="H5" s="2">
        <v>141019</v>
      </c>
      <c r="J5" s="3" t="s">
        <v>54</v>
      </c>
    </row>
    <row r="6" spans="6:10" ht="18">
      <c r="F6" s="1" t="s">
        <v>54</v>
      </c>
      <c r="G6" s="2">
        <v>958846</v>
      </c>
      <c r="H6" s="2">
        <v>105473</v>
      </c>
      <c r="J6" s="3" t="s">
        <v>48</v>
      </c>
    </row>
    <row r="7" spans="6:10" ht="18">
      <c r="F7" s="1" t="s">
        <v>65</v>
      </c>
      <c r="G7" s="2">
        <v>665958</v>
      </c>
      <c r="H7" s="2">
        <v>73255</v>
      </c>
      <c r="J7" s="3" t="s">
        <v>50</v>
      </c>
    </row>
    <row r="8" spans="6:10" ht="18">
      <c r="F8" s="1" t="s">
        <v>47</v>
      </c>
      <c r="G8" s="2">
        <v>955407</v>
      </c>
      <c r="H8" s="2">
        <v>105095</v>
      </c>
      <c r="J8" s="3" t="s">
        <v>51</v>
      </c>
    </row>
    <row r="9" spans="6:10" ht="18">
      <c r="F9" s="1" t="s">
        <v>78</v>
      </c>
      <c r="G9" s="2">
        <v>176598</v>
      </c>
      <c r="H9" s="2">
        <v>19426</v>
      </c>
      <c r="J9" s="3" t="s">
        <v>47</v>
      </c>
    </row>
    <row r="10" spans="6:10" ht="18">
      <c r="F10" s="1" t="s">
        <v>52</v>
      </c>
      <c r="G10" s="2">
        <v>832569</v>
      </c>
      <c r="H10" s="2">
        <v>91583</v>
      </c>
      <c r="J10" s="3" t="s">
        <v>57</v>
      </c>
    </row>
    <row r="11" spans="6:10" ht="18">
      <c r="F11" s="1" t="s">
        <v>80</v>
      </c>
      <c r="G11" s="2">
        <v>1680918</v>
      </c>
      <c r="H11" s="2">
        <v>184901</v>
      </c>
      <c r="J11" s="3" t="s">
        <v>65</v>
      </c>
    </row>
    <row r="12" spans="6:10" ht="18">
      <c r="F12" s="1" t="s">
        <v>81</v>
      </c>
      <c r="G12" s="2">
        <v>1120683</v>
      </c>
      <c r="H12" s="2">
        <v>123275</v>
      </c>
      <c r="J12" s="3" t="s">
        <v>49</v>
      </c>
    </row>
    <row r="13" spans="6:10" ht="18">
      <c r="F13" s="1" t="s">
        <v>45</v>
      </c>
      <c r="G13" s="2">
        <v>9482975</v>
      </c>
      <c r="H13" s="2">
        <v>1043127</v>
      </c>
      <c r="J13" s="3" t="s">
        <v>67</v>
      </c>
    </row>
    <row r="14" spans="6:10" ht="18">
      <c r="F14" s="1" t="s">
        <v>66</v>
      </c>
      <c r="G14" s="2">
        <v>262582</v>
      </c>
      <c r="H14" s="2">
        <v>28884</v>
      </c>
      <c r="J14" s="3" t="s">
        <v>55</v>
      </c>
    </row>
    <row r="15" spans="6:10" ht="18">
      <c r="F15" s="1" t="s">
        <v>49</v>
      </c>
      <c r="G15" s="2">
        <v>522255</v>
      </c>
      <c r="H15" s="2">
        <v>57448</v>
      </c>
      <c r="J15" s="3" t="s">
        <v>59</v>
      </c>
    </row>
    <row r="16" spans="6:10" ht="18">
      <c r="F16" s="1" t="s">
        <v>68</v>
      </c>
      <c r="G16" s="2">
        <v>217313</v>
      </c>
      <c r="H16" s="2">
        <v>23904</v>
      </c>
      <c r="J16" s="3" t="s">
        <v>77</v>
      </c>
    </row>
    <row r="17" spans="6:10" ht="18">
      <c r="F17" s="1" t="s">
        <v>60</v>
      </c>
      <c r="G17" s="2">
        <v>488041</v>
      </c>
      <c r="H17" s="2">
        <v>53685</v>
      </c>
      <c r="J17" s="3" t="s">
        <v>60</v>
      </c>
    </row>
    <row r="18" spans="6:10" ht="18">
      <c r="F18" s="1" t="s">
        <v>55</v>
      </c>
      <c r="G18" s="2">
        <v>1722690</v>
      </c>
      <c r="H18" s="2">
        <v>189496</v>
      </c>
      <c r="J18" s="3" t="s">
        <v>52</v>
      </c>
    </row>
    <row r="19" spans="6:10" ht="18">
      <c r="F19" s="1" t="s">
        <v>50</v>
      </c>
      <c r="G19" s="2">
        <v>426498</v>
      </c>
      <c r="H19" s="2">
        <v>46915</v>
      </c>
      <c r="J19" s="3" t="s">
        <v>71</v>
      </c>
    </row>
    <row r="20" spans="6:10" ht="18">
      <c r="F20" s="1" t="s">
        <v>82</v>
      </c>
      <c r="G20" s="2">
        <v>112153</v>
      </c>
      <c r="H20" s="2">
        <v>12337</v>
      </c>
      <c r="J20" s="3" t="s">
        <v>68</v>
      </c>
    </row>
    <row r="21" spans="6:10" ht="18">
      <c r="F21" s="1" t="s">
        <v>53</v>
      </c>
      <c r="G21" s="2">
        <v>413232</v>
      </c>
      <c r="H21" s="2">
        <v>45456</v>
      </c>
      <c r="J21" s="3" t="s">
        <v>70</v>
      </c>
    </row>
    <row r="22" spans="6:10" ht="18">
      <c r="F22" s="1" t="s">
        <v>77</v>
      </c>
      <c r="G22" s="2">
        <v>325876</v>
      </c>
      <c r="H22" s="2">
        <v>35846</v>
      </c>
      <c r="J22" s="3" t="s">
        <v>53</v>
      </c>
    </row>
    <row r="23" spans="6:10" ht="18">
      <c r="F23" s="1" t="s">
        <v>58</v>
      </c>
      <c r="G23" s="2">
        <v>194226</v>
      </c>
      <c r="H23" s="2">
        <v>21365</v>
      </c>
      <c r="J23" s="3" t="s">
        <v>58</v>
      </c>
    </row>
    <row r="24" spans="6:10" ht="18">
      <c r="F24" s="1" t="s">
        <v>62</v>
      </c>
      <c r="G24" s="2">
        <v>89590</v>
      </c>
      <c r="H24" s="2">
        <v>9855</v>
      </c>
      <c r="J24" s="3" t="s">
        <v>64</v>
      </c>
    </row>
    <row r="25" spans="6:10" ht="18">
      <c r="F25" s="1" t="s">
        <v>73</v>
      </c>
      <c r="G25" s="2">
        <v>163842</v>
      </c>
      <c r="H25" s="2">
        <v>18023</v>
      </c>
      <c r="J25" s="3" t="s">
        <v>61</v>
      </c>
    </row>
    <row r="26" spans="6:10" ht="18">
      <c r="F26" s="1" t="s">
        <v>64</v>
      </c>
      <c r="G26" s="2">
        <v>112369</v>
      </c>
      <c r="H26" s="2">
        <v>12361</v>
      </c>
      <c r="J26" s="3" t="s">
        <v>75</v>
      </c>
    </row>
    <row r="27" spans="6:10" ht="18">
      <c r="F27" s="1" t="s">
        <v>57</v>
      </c>
      <c r="G27" s="2">
        <v>494617</v>
      </c>
      <c r="H27" s="2">
        <v>54408</v>
      </c>
      <c r="J27" s="3" t="s">
        <v>73</v>
      </c>
    </row>
    <row r="28" spans="6:10" ht="18">
      <c r="F28" s="1" t="s">
        <v>74</v>
      </c>
      <c r="G28" s="2">
        <v>29536</v>
      </c>
      <c r="H28" s="2">
        <v>3249</v>
      </c>
      <c r="J28" s="3" t="s">
        <v>62</v>
      </c>
    </row>
    <row r="29" spans="6:10" ht="18">
      <c r="F29" s="1" t="s">
        <v>83</v>
      </c>
      <c r="G29" s="2">
        <v>14868</v>
      </c>
      <c r="H29" s="2">
        <v>1635</v>
      </c>
      <c r="J29" s="3" t="s">
        <v>66</v>
      </c>
    </row>
    <row r="30" spans="6:10" ht="18">
      <c r="F30" s="1" t="s">
        <v>72</v>
      </c>
      <c r="G30" s="2">
        <v>58005</v>
      </c>
      <c r="H30" s="2">
        <v>6381</v>
      </c>
      <c r="J30" s="3" t="s">
        <v>76</v>
      </c>
    </row>
    <row r="31" spans="6:10" ht="18">
      <c r="F31" s="1" t="s">
        <v>70</v>
      </c>
      <c r="G31" s="2">
        <v>163702</v>
      </c>
      <c r="H31" s="2">
        <v>18007</v>
      </c>
      <c r="J31" s="3" t="s">
        <v>72</v>
      </c>
    </row>
    <row r="32" spans="6:10" ht="18">
      <c r="F32" s="1" t="s">
        <v>71</v>
      </c>
      <c r="G32" s="2">
        <v>200906</v>
      </c>
      <c r="H32" s="2">
        <v>22100</v>
      </c>
      <c r="J32" s="4" t="s">
        <v>63</v>
      </c>
    </row>
    <row r="33" spans="6:10" ht="18">
      <c r="F33" s="1" t="s">
        <v>63</v>
      </c>
      <c r="G33" s="2">
        <v>125841</v>
      </c>
      <c r="H33" s="2">
        <v>13843</v>
      </c>
      <c r="J33" s="4" t="s">
        <v>74</v>
      </c>
    </row>
    <row r="34" spans="6:10" ht="18">
      <c r="F34" s="1" t="s">
        <v>59</v>
      </c>
      <c r="G34" s="2">
        <v>76880</v>
      </c>
      <c r="H34" s="2">
        <v>8457</v>
      </c>
      <c r="J34" s="3" t="s">
        <v>69</v>
      </c>
    </row>
    <row r="35" spans="6:10" ht="18">
      <c r="F35" s="1" t="s">
        <v>61</v>
      </c>
      <c r="G35" s="2">
        <v>129010</v>
      </c>
      <c r="H35" s="2">
        <v>14191</v>
      </c>
      <c r="J35" s="4" t="s">
        <v>78</v>
      </c>
    </row>
  </sheetData>
  <phoneticPr fontId="8" type="noConversion"/>
  <conditionalFormatting sqref="J2:J35">
    <cfRule type="expression" dxfId="3" priority="4">
      <formula>"MOD(ROW(),2)=0"</formula>
    </cfRule>
    <cfRule type="expression" dxfId="2" priority="3">
      <formula>"MOD(ROW(),2)=0"</formula>
    </cfRule>
    <cfRule type="expression" dxfId="1" priority="2">
      <formula>"MOD(ROW(),2)=1"</formula>
    </cfRule>
    <cfRule type="expression" dxfId="0" priority="1">
      <formula>MOD(ROW(),2)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2023-03-30T05:54:24Z</cp:lastPrinted>
  <dcterms:created xsi:type="dcterms:W3CDTF">2015-06-05T18:19:00Z</dcterms:created>
  <dcterms:modified xsi:type="dcterms:W3CDTF">2023-06-02T00:55:16Z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A420BBC3A674473282BFE19475B1B203</vt:lpwstr>
  </property>
</Properties>
</file>