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625"/>
  </bookViews>
  <sheets>
    <sheet name="资金分配表" sheetId="3" r:id="rId1"/>
  </sheets>
  <definedNames>
    <definedName name="_xlnm._FilterDatabase" localSheetId="0" hidden="1">资金分配表!$A$5:$AC$48</definedName>
  </definedNames>
  <calcPr calcId="144525"/>
</workbook>
</file>

<file path=xl/calcChain.xml><?xml version="1.0" encoding="utf-8"?>
<calcChain xmlns="http://schemas.openxmlformats.org/spreadsheetml/2006/main">
  <c r="AB36" i="3" l="1"/>
  <c r="AB37" i="3"/>
  <c r="AB38" i="3"/>
  <c r="AB39" i="3"/>
  <c r="AB40" i="3"/>
  <c r="AB41" i="3"/>
  <c r="AB42" i="3"/>
  <c r="AB43" i="3"/>
  <c r="AB44" i="3"/>
  <c r="AA48" i="3"/>
  <c r="W35" i="3"/>
  <c r="T35" i="3"/>
  <c r="Q35" i="3"/>
  <c r="M35" i="3"/>
  <c r="H35" i="3"/>
  <c r="D35" i="3"/>
  <c r="W34" i="3"/>
  <c r="T34" i="3"/>
  <c r="Q34" i="3"/>
  <c r="M34" i="3"/>
  <c r="H34" i="3"/>
  <c r="D34" i="3"/>
  <c r="W33" i="3"/>
  <c r="T33" i="3"/>
  <c r="Q33" i="3"/>
  <c r="M33" i="3"/>
  <c r="H33" i="3"/>
  <c r="D33" i="3"/>
  <c r="W32" i="3"/>
  <c r="T32" i="3"/>
  <c r="Q32" i="3"/>
  <c r="M32" i="3"/>
  <c r="H32" i="3"/>
  <c r="D32" i="3"/>
  <c r="W31" i="3"/>
  <c r="T31" i="3"/>
  <c r="Q31" i="3"/>
  <c r="M31" i="3"/>
  <c r="H31" i="3"/>
  <c r="D31" i="3"/>
  <c r="W30" i="3"/>
  <c r="T30" i="3"/>
  <c r="Q30" i="3"/>
  <c r="M30" i="3"/>
  <c r="H30" i="3"/>
  <c r="D30" i="3"/>
  <c r="W29" i="3"/>
  <c r="T29" i="3"/>
  <c r="Q29" i="3"/>
  <c r="M29" i="3"/>
  <c r="H29" i="3"/>
  <c r="D29" i="3"/>
  <c r="W28" i="3"/>
  <c r="T28" i="3"/>
  <c r="Q28" i="3"/>
  <c r="M28" i="3"/>
  <c r="H28" i="3"/>
  <c r="D28" i="3"/>
  <c r="W27" i="3"/>
  <c r="T27" i="3"/>
  <c r="Q27" i="3"/>
  <c r="M27" i="3"/>
  <c r="H27" i="3"/>
  <c r="D27" i="3"/>
  <c r="W26" i="3"/>
  <c r="T26" i="3"/>
  <c r="Q26" i="3"/>
  <c r="M26" i="3"/>
  <c r="H26" i="3"/>
  <c r="D26" i="3"/>
  <c r="W25" i="3"/>
  <c r="T25" i="3"/>
  <c r="Q25" i="3"/>
  <c r="M25" i="3"/>
  <c r="H25" i="3"/>
  <c r="D25" i="3"/>
  <c r="W24" i="3"/>
  <c r="T24" i="3"/>
  <c r="Q24" i="3"/>
  <c r="M24" i="3"/>
  <c r="H24" i="3"/>
  <c r="D24" i="3"/>
  <c r="W23" i="3"/>
  <c r="T23" i="3"/>
  <c r="Q23" i="3"/>
  <c r="M23" i="3"/>
  <c r="H23" i="3"/>
  <c r="D23" i="3"/>
  <c r="W22" i="3"/>
  <c r="T22" i="3"/>
  <c r="Q22" i="3"/>
  <c r="M22" i="3"/>
  <c r="H22" i="3"/>
  <c r="D22" i="3"/>
  <c r="W21" i="3"/>
  <c r="T21" i="3"/>
  <c r="Q21" i="3"/>
  <c r="M21" i="3"/>
  <c r="H21" i="3"/>
  <c r="D21" i="3"/>
  <c r="W20" i="3"/>
  <c r="T20" i="3"/>
  <c r="Q20" i="3"/>
  <c r="M20" i="3"/>
  <c r="H20" i="3"/>
  <c r="D20" i="3"/>
  <c r="W19" i="3"/>
  <c r="T19" i="3"/>
  <c r="Q19" i="3"/>
  <c r="M19" i="3"/>
  <c r="H19" i="3"/>
  <c r="D19" i="3"/>
  <c r="W18" i="3"/>
  <c r="T18" i="3"/>
  <c r="Q18" i="3"/>
  <c r="M18" i="3"/>
  <c r="H18" i="3"/>
  <c r="D18" i="3"/>
  <c r="W17" i="3"/>
  <c r="T17" i="3"/>
  <c r="Q17" i="3"/>
  <c r="M17" i="3"/>
  <c r="H17" i="3"/>
  <c r="D17" i="3"/>
  <c r="W16" i="3"/>
  <c r="T16" i="3"/>
  <c r="Q16" i="3"/>
  <c r="M16" i="3"/>
  <c r="H16" i="3"/>
  <c r="D16" i="3"/>
  <c r="W15" i="3"/>
  <c r="T15" i="3"/>
  <c r="Q15" i="3"/>
  <c r="M15" i="3"/>
  <c r="H15" i="3"/>
  <c r="D15" i="3"/>
  <c r="W14" i="3"/>
  <c r="T14" i="3"/>
  <c r="Q14" i="3"/>
  <c r="M14" i="3"/>
  <c r="H14" i="3"/>
  <c r="D14" i="3"/>
  <c r="W13" i="3"/>
  <c r="T13" i="3"/>
  <c r="Q13" i="3"/>
  <c r="M13" i="3"/>
  <c r="H13" i="3"/>
  <c r="D13" i="3"/>
  <c r="W12" i="3"/>
  <c r="T12" i="3"/>
  <c r="Q12" i="3"/>
  <c r="M12" i="3"/>
  <c r="H12" i="3"/>
  <c r="D12" i="3"/>
  <c r="W11" i="3"/>
  <c r="T11" i="3"/>
  <c r="Q11" i="3"/>
  <c r="M11" i="3"/>
  <c r="H11" i="3"/>
  <c r="D11" i="3"/>
  <c r="W10" i="3"/>
  <c r="T10" i="3"/>
  <c r="Q10" i="3"/>
  <c r="M10" i="3"/>
  <c r="H10" i="3"/>
  <c r="D10" i="3"/>
  <c r="W9" i="3"/>
  <c r="T9" i="3"/>
  <c r="Q9" i="3"/>
  <c r="M9" i="3"/>
  <c r="H9" i="3"/>
  <c r="D9" i="3"/>
  <c r="W8" i="3"/>
  <c r="T8" i="3"/>
  <c r="Q8" i="3"/>
  <c r="M8" i="3"/>
  <c r="H8" i="3"/>
  <c r="D8" i="3"/>
  <c r="W7" i="3"/>
  <c r="T7" i="3"/>
  <c r="Q7" i="3"/>
  <c r="M7" i="3"/>
  <c r="H7" i="3"/>
  <c r="D7" i="3"/>
  <c r="W6" i="3"/>
  <c r="T6" i="3"/>
  <c r="Q6" i="3"/>
  <c r="M6" i="3"/>
  <c r="H6" i="3"/>
  <c r="D6" i="3"/>
  <c r="W5" i="3"/>
  <c r="T5" i="3"/>
  <c r="Q5" i="3"/>
  <c r="M5" i="3"/>
  <c r="H5" i="3"/>
  <c r="D5" i="3"/>
  <c r="X6" i="3" l="1"/>
  <c r="X10" i="3"/>
  <c r="X12" i="3"/>
  <c r="X18" i="3"/>
  <c r="X20" i="3"/>
  <c r="X22" i="3"/>
  <c r="X26" i="3"/>
  <c r="X28" i="3"/>
  <c r="X30" i="3"/>
  <c r="X32" i="3"/>
  <c r="X5" i="3"/>
  <c r="X7" i="3"/>
  <c r="X9" i="3"/>
  <c r="X11" i="3"/>
  <c r="X13" i="3"/>
  <c r="X15" i="3"/>
  <c r="X17" i="3"/>
  <c r="X19" i="3"/>
  <c r="X21" i="3"/>
  <c r="X23" i="3"/>
  <c r="X25" i="3"/>
  <c r="X27" i="3"/>
  <c r="X29" i="3"/>
  <c r="X31" i="3"/>
  <c r="X33" i="3"/>
  <c r="X35" i="3"/>
  <c r="X8" i="3"/>
  <c r="X14" i="3"/>
  <c r="X16" i="3"/>
  <c r="X24" i="3"/>
  <c r="X34" i="3"/>
  <c r="Y8" i="3" l="1"/>
  <c r="Z8" i="3" s="1"/>
  <c r="AB8" i="3" s="1"/>
  <c r="Y29" i="3"/>
  <c r="Z29" i="3" s="1"/>
  <c r="AB29" i="3" s="1"/>
  <c r="Y13" i="3"/>
  <c r="Z13" i="3" s="1"/>
  <c r="AB13" i="3" s="1"/>
  <c r="X48" i="3"/>
  <c r="Y9" i="3"/>
  <c r="Z9" i="3" s="1"/>
  <c r="AB9" i="3" s="1"/>
  <c r="Y23" i="3"/>
  <c r="Z23" i="3" s="1"/>
  <c r="AB23" i="3" s="1"/>
  <c r="Y14" i="3"/>
  <c r="Z14" i="3" s="1"/>
  <c r="AB14" i="3" s="1"/>
  <c r="Y15" i="3"/>
  <c r="Z15" i="3" s="1"/>
  <c r="AB15" i="3" s="1"/>
  <c r="Y6" i="3"/>
  <c r="Z6" i="3" s="1"/>
  <c r="AB6" i="3" s="1"/>
  <c r="Y16" i="3"/>
  <c r="Z16" i="3" s="1"/>
  <c r="AB16" i="3" s="1"/>
  <c r="Y28" i="3"/>
  <c r="Z28" i="3" s="1"/>
  <c r="AB28" i="3" s="1"/>
  <c r="Y7" i="3"/>
  <c r="Z7" i="3" s="1"/>
  <c r="AB7" i="3" s="1"/>
  <c r="Y19" i="3"/>
  <c r="Z19" i="3" s="1"/>
  <c r="AB19" i="3" s="1"/>
  <c r="Y20" i="3"/>
  <c r="Z20" i="3" s="1"/>
  <c r="AB20" i="3" s="1"/>
  <c r="Y30" i="3"/>
  <c r="Z30" i="3" s="1"/>
  <c r="AB30" i="3" s="1"/>
  <c r="Y11" i="3"/>
  <c r="Z11" i="3" s="1"/>
  <c r="AB11" i="3" s="1"/>
  <c r="Y21" i="3"/>
  <c r="Z21" i="3" s="1"/>
  <c r="AB21" i="3" s="1"/>
  <c r="Y31" i="3"/>
  <c r="Z31" i="3" s="1"/>
  <c r="AB31" i="3" s="1"/>
  <c r="Y12" i="3"/>
  <c r="Z12" i="3" s="1"/>
  <c r="AB12" i="3" s="1"/>
  <c r="Y22" i="3"/>
  <c r="Z22" i="3" s="1"/>
  <c r="AB22" i="3" s="1"/>
  <c r="Y32" i="3"/>
  <c r="Z32" i="3" s="1"/>
  <c r="AB32" i="3" s="1"/>
  <c r="Y24" i="3"/>
  <c r="Z24" i="3" s="1"/>
  <c r="AB24" i="3" s="1"/>
  <c r="Y35" i="3"/>
  <c r="Z35" i="3" s="1"/>
  <c r="AB35" i="3" s="1"/>
  <c r="Y27" i="3"/>
  <c r="Z27" i="3" s="1"/>
  <c r="AB27" i="3" s="1"/>
  <c r="Y5" i="3"/>
  <c r="Z5" i="3" s="1"/>
  <c r="Y34" i="3"/>
  <c r="Z34" i="3" s="1"/>
  <c r="AB34" i="3" s="1"/>
  <c r="Y26" i="3"/>
  <c r="Z26" i="3" s="1"/>
  <c r="AB26" i="3" s="1"/>
  <c r="Y18" i="3"/>
  <c r="Z18" i="3" s="1"/>
  <c r="AB18" i="3" s="1"/>
  <c r="Y10" i="3"/>
  <c r="Y33" i="3"/>
  <c r="Z33" i="3" s="1"/>
  <c r="AB33" i="3" s="1"/>
  <c r="Y25" i="3"/>
  <c r="Z25" i="3" s="1"/>
  <c r="AB25" i="3" s="1"/>
  <c r="Y17" i="3"/>
  <c r="Z17" i="3" s="1"/>
  <c r="AB17" i="3" s="1"/>
  <c r="Y48" i="3" l="1"/>
  <c r="Z10" i="3"/>
  <c r="AB10" i="3" s="1"/>
  <c r="Z48" i="3" l="1"/>
</calcChain>
</file>

<file path=xl/sharedStrings.xml><?xml version="1.0" encoding="utf-8"?>
<sst xmlns="http://schemas.openxmlformats.org/spreadsheetml/2006/main" count="108" uniqueCount="85">
  <si>
    <t>单位：万元</t>
  </si>
  <si>
    <t>银行名称</t>
  </si>
  <si>
    <t>新增考核1 （30%）</t>
  </si>
  <si>
    <t>核销转让考核2（10%）</t>
  </si>
  <si>
    <t>普惠小微贷款考核3（15%）</t>
  </si>
  <si>
    <t>制造业贷款考核4（20%）</t>
  </si>
  <si>
    <t>涉农贷款考核5（10%）</t>
  </si>
  <si>
    <t>国有企业等融资6（15%）</t>
  </si>
  <si>
    <t>考核总分</t>
  </si>
  <si>
    <t>占比</t>
  </si>
  <si>
    <t>新增目标以内</t>
  </si>
  <si>
    <t>超目标</t>
  </si>
  <si>
    <t>合计</t>
  </si>
  <si>
    <t>核销</t>
  </si>
  <si>
    <t>转让</t>
  </si>
  <si>
    <t>不良率</t>
  </si>
  <si>
    <t>得分</t>
  </si>
  <si>
    <t>合计
（0.5%以下视同得最高分）</t>
  </si>
  <si>
    <t>余额</t>
  </si>
  <si>
    <t>新增</t>
  </si>
  <si>
    <t>小微上浮比例</t>
  </si>
  <si>
    <t>制造业上浮比例</t>
  </si>
  <si>
    <t>农村商业银行</t>
  </si>
  <si>
    <t>抗疫金英</t>
  </si>
  <si>
    <t>农业银行</t>
  </si>
  <si>
    <t>工商银行</t>
  </si>
  <si>
    <t>建设银行</t>
  </si>
  <si>
    <t>金融创新</t>
  </si>
  <si>
    <t>宁波慈溪</t>
  </si>
  <si>
    <t>交通银行</t>
  </si>
  <si>
    <t>中信银行</t>
  </si>
  <si>
    <t>中国银行</t>
  </si>
  <si>
    <t>邮储银行</t>
  </si>
  <si>
    <t>杭州银行</t>
  </si>
  <si>
    <t>上海银行</t>
  </si>
  <si>
    <t>通商银行</t>
  </si>
  <si>
    <t>宁波中心区</t>
  </si>
  <si>
    <t>浙商银行</t>
  </si>
  <si>
    <t>兴业银行</t>
  </si>
  <si>
    <t>华夏银行</t>
  </si>
  <si>
    <t>浦发银行</t>
  </si>
  <si>
    <t>农发银行</t>
  </si>
  <si>
    <t>招商银行</t>
  </si>
  <si>
    <t>光大银行</t>
  </si>
  <si>
    <t>广发银行</t>
  </si>
  <si>
    <t>温州银行</t>
  </si>
  <si>
    <t>台州银行</t>
  </si>
  <si>
    <t>泰隆银行</t>
  </si>
  <si>
    <t>临商银行</t>
  </si>
  <si>
    <t>民生村镇</t>
  </si>
  <si>
    <t>民泰银行</t>
  </si>
  <si>
    <t>恒丰银行</t>
  </si>
  <si>
    <t>东海银行</t>
  </si>
  <si>
    <t>中银富登</t>
  </si>
  <si>
    <t>稠州银行</t>
  </si>
  <si>
    <t>平安银行</t>
  </si>
  <si>
    <t>民生银行</t>
  </si>
  <si>
    <t>徽商银行</t>
  </si>
  <si>
    <t>分配奖额</t>
    <phoneticPr fontId="6" type="noConversion"/>
  </si>
  <si>
    <t>奖项</t>
    <phoneticPr fontId="6" type="noConversion"/>
  </si>
  <si>
    <t>突出贡献</t>
    <phoneticPr fontId="6" type="noConversion"/>
  </si>
  <si>
    <t>优秀</t>
    <phoneticPr fontId="6" type="noConversion"/>
  </si>
  <si>
    <t>支小</t>
    <phoneticPr fontId="6" type="noConversion"/>
  </si>
  <si>
    <t>制造业</t>
    <phoneticPr fontId="6" type="noConversion"/>
  </si>
  <si>
    <t>支农</t>
    <phoneticPr fontId="6" type="noConversion"/>
  </si>
  <si>
    <t>抗疫金英</t>
    <phoneticPr fontId="6" type="noConversion"/>
  </si>
  <si>
    <t>人保财险</t>
    <phoneticPr fontId="6" type="noConversion"/>
  </si>
  <si>
    <t>中国人寿</t>
    <phoneticPr fontId="6" type="noConversion"/>
  </si>
  <si>
    <t>太保财险</t>
    <phoneticPr fontId="6" type="noConversion"/>
  </si>
  <si>
    <t>平安财险</t>
    <phoneticPr fontId="6" type="noConversion"/>
  </si>
  <si>
    <t>国寿财险</t>
    <phoneticPr fontId="6" type="noConversion"/>
  </si>
  <si>
    <t>大地财险</t>
    <phoneticPr fontId="6" type="noConversion"/>
  </si>
  <si>
    <t>泰康人寿</t>
    <phoneticPr fontId="6" type="noConversion"/>
  </si>
  <si>
    <t>中华联合慈溪</t>
    <phoneticPr fontId="6" type="noConversion"/>
  </si>
  <si>
    <t>平安人寿</t>
    <phoneticPr fontId="6" type="noConversion"/>
  </si>
  <si>
    <t>优秀保险</t>
  </si>
  <si>
    <t>优秀保险</t>
    <phoneticPr fontId="6" type="noConversion"/>
  </si>
  <si>
    <t>创新先进</t>
  </si>
  <si>
    <t>服务先进</t>
  </si>
  <si>
    <t>规模先进</t>
  </si>
  <si>
    <t>合计应奖额</t>
    <phoneticPr fontId="6" type="noConversion"/>
  </si>
  <si>
    <t>注：2020年度金融业考核奖共300万元，包括：突出贡献奖1家奖励5万；优秀银行3家各奖励5万，小计15万，优秀保险3家各奖励3万，小计9万；单项奖银行10家各奖励2万，小计20万，单项奖保险6家各奖励1万，小计6万，剩余考核奖金245万根据考核结果进行分配，见上表。</t>
    <phoneticPr fontId="9" type="noConversion"/>
  </si>
  <si>
    <t>2020年度慈溪市金融机构支持地方经济发展考核奖励资金明细表</t>
    <phoneticPr fontId="9" type="noConversion"/>
  </si>
  <si>
    <t>未申报</t>
    <phoneticPr fontId="9" type="noConversion"/>
  </si>
  <si>
    <t>获得奖项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</si>
</sst>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;[Red]\-0\ "/>
    <numFmt numFmtId="177" formatCode="0_);[Red]\(0\)"/>
    <numFmt numFmtId="178" formatCode="0.00_);[Red]\(0.00\)"/>
  </numFmts>
  <fonts count="11" x14ac:knownFonts="1">
    <font>
      <sz val="11"/>
      <color theme="1"/>
      <name val="等线"/>
      <charset val="134"/>
      <scheme val="minor"/>
    </font>
    <font>
      <sz val="14"/>
      <name val="等线"/>
      <charset val="134"/>
      <scheme val="minor"/>
    </font>
    <font>
      <sz val="24"/>
      <name val="黑体"/>
      <charset val="134"/>
    </font>
    <font>
      <sz val="14"/>
      <name val="方正小标宋简体"/>
      <charset val="134"/>
    </font>
    <font>
      <sz val="11"/>
      <name val="方正小标宋简体"/>
      <charset val="134"/>
    </font>
    <font>
      <sz val="18"/>
      <name val="仿宋_GB2312"/>
      <charset val="134"/>
    </font>
    <font>
      <sz val="9"/>
      <name val="等线"/>
      <charset val="134"/>
      <scheme val="minor"/>
    </font>
    <font>
      <sz val="14"/>
      <name val="等线"/>
      <family val="3"/>
      <charset val="134"/>
      <scheme val="minor"/>
    </font>
    <font>
      <sz val="14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2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1" fillId="0" borderId="0" xfId="0" applyNumberFormat="1" applyFont="1" applyBorder="1"/>
    <xf numFmtId="10" fontId="1" fillId="0" borderId="0" xfId="0" applyNumberFormat="1" applyFont="1" applyBorder="1"/>
    <xf numFmtId="176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/>
    <xf numFmtId="10" fontId="1" fillId="2" borderId="4" xfId="0" applyNumberFormat="1" applyFont="1" applyFill="1" applyBorder="1"/>
    <xf numFmtId="10" fontId="1" fillId="0" borderId="4" xfId="0" applyNumberFormat="1" applyFont="1" applyFill="1" applyBorder="1"/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/>
    <xf numFmtId="10" fontId="1" fillId="0" borderId="4" xfId="0" applyNumberFormat="1" applyFont="1" applyFill="1" applyBorder="1"/>
    <xf numFmtId="10" fontId="1" fillId="0" borderId="4" xfId="0" applyNumberFormat="1" applyFont="1" applyFill="1" applyBorder="1"/>
    <xf numFmtId="0" fontId="1" fillId="0" borderId="3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/>
    <xf numFmtId="0" fontId="1" fillId="0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177" fontId="1" fillId="2" borderId="6" xfId="0" applyNumberFormat="1" applyFont="1" applyFill="1" applyBorder="1"/>
    <xf numFmtId="10" fontId="1" fillId="2" borderId="6" xfId="0" applyNumberFormat="1" applyFont="1" applyFill="1" applyBorder="1"/>
    <xf numFmtId="177" fontId="4" fillId="0" borderId="7" xfId="0" applyNumberFormat="1" applyFont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/>
    <xf numFmtId="176" fontId="1" fillId="0" borderId="4" xfId="0" applyNumberFormat="1" applyFont="1" applyFill="1" applyBorder="1"/>
    <xf numFmtId="176" fontId="1" fillId="0" borderId="4" xfId="0" applyNumberFormat="1" applyFont="1" applyFill="1" applyBorder="1"/>
    <xf numFmtId="176" fontId="1" fillId="2" borderId="6" xfId="0" applyNumberFormat="1" applyFont="1" applyFill="1" applyBorder="1"/>
    <xf numFmtId="0" fontId="5" fillId="0" borderId="0" xfId="0" applyFont="1" applyBorder="1" applyAlignment="1">
      <alignment horizontal="left" vertical="center"/>
    </xf>
    <xf numFmtId="0" fontId="1" fillId="2" borderId="9" xfId="0" applyFont="1" applyFill="1" applyBorder="1"/>
    <xf numFmtId="0" fontId="1" fillId="0" borderId="0" xfId="0" applyFont="1" applyFill="1"/>
    <xf numFmtId="0" fontId="1" fillId="0" borderId="9" xfId="0" applyFont="1" applyFill="1" applyBorder="1"/>
    <xf numFmtId="0" fontId="1" fillId="0" borderId="0" xfId="0" applyFont="1" applyFill="1"/>
    <xf numFmtId="0" fontId="1" fillId="2" borderId="10" xfId="0" applyFont="1" applyFill="1" applyBorder="1"/>
    <xf numFmtId="178" fontId="1" fillId="0" borderId="0" xfId="0" applyNumberFormat="1" applyFont="1" applyBorder="1"/>
    <xf numFmtId="178" fontId="2" fillId="0" borderId="0" xfId="0" applyNumberFormat="1" applyFont="1" applyBorder="1" applyAlignment="1">
      <alignment horizontal="center" vertical="center"/>
    </xf>
    <xf numFmtId="178" fontId="1" fillId="2" borderId="4" xfId="0" applyNumberFormat="1" applyFont="1" applyFill="1" applyBorder="1"/>
    <xf numFmtId="178" fontId="1" fillId="0" borderId="4" xfId="0" applyNumberFormat="1" applyFont="1" applyFill="1" applyBorder="1"/>
    <xf numFmtId="178" fontId="1" fillId="2" borderId="6" xfId="0" applyNumberFormat="1" applyFont="1" applyFill="1" applyBorder="1"/>
    <xf numFmtId="0" fontId="7" fillId="0" borderId="3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/>
    <xf numFmtId="10" fontId="1" fillId="2" borderId="7" xfId="0" applyNumberFormat="1" applyFont="1" applyFill="1" applyBorder="1"/>
    <xf numFmtId="177" fontId="1" fillId="2" borderId="7" xfId="0" applyNumberFormat="1" applyFont="1" applyFill="1" applyBorder="1"/>
    <xf numFmtId="178" fontId="1" fillId="2" borderId="7" xfId="0" applyNumberFormat="1" applyFont="1" applyFill="1" applyBorder="1"/>
    <xf numFmtId="0" fontId="1" fillId="2" borderId="14" xfId="0" applyFont="1" applyFill="1" applyBorder="1"/>
    <xf numFmtId="0" fontId="7" fillId="2" borderId="9" xfId="0" applyFont="1" applyFill="1" applyBorder="1"/>
    <xf numFmtId="178" fontId="1" fillId="2" borderId="15" xfId="0" applyNumberFormat="1" applyFont="1" applyFill="1" applyBorder="1"/>
    <xf numFmtId="178" fontId="1" fillId="2" borderId="16" xfId="0" applyNumberFormat="1" applyFont="1" applyFill="1" applyBorder="1"/>
    <xf numFmtId="178" fontId="1" fillId="2" borderId="17" xfId="0" applyNumberFormat="1" applyFont="1" applyFill="1" applyBorder="1"/>
    <xf numFmtId="0" fontId="7" fillId="0" borderId="0" xfId="0" applyFont="1" applyFill="1" applyBorder="1" applyAlignment="1">
      <alignment vertical="center"/>
    </xf>
    <xf numFmtId="176" fontId="7" fillId="2" borderId="7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178" fontId="3" fillId="0" borderId="11" xfId="0" applyNumberFormat="1" applyFont="1" applyFill="1" applyBorder="1" applyAlignment="1">
      <alignment horizontal="center" vertical="center" wrapText="1"/>
    </xf>
    <xf numFmtId="178" fontId="3" fillId="0" borderId="12" xfId="0" applyNumberFormat="1" applyFont="1" applyFill="1" applyBorder="1" applyAlignment="1">
      <alignment horizontal="center" vertical="center" wrapText="1"/>
    </xf>
    <xf numFmtId="178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/>
  </cellXfs>
  <cellStyles count="1">
    <cellStyle name="常规" xfId="0" builtinId="0"/>
  </cellStyles>
  <dxfs count="14">
    <dxf>
      <fill>
        <patternFill patternType="solid">
          <bgColor theme="2" tint="-9.985656300546282E-2"/>
        </patternFill>
      </fill>
    </dxf>
    <dxf>
      <fill>
        <patternFill patternType="solid">
          <bgColor theme="2" tint="-9.985656300546282E-2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1498764000366222"/>
        </patternFill>
      </fill>
    </dxf>
    <dxf>
      <fill>
        <patternFill patternType="solid">
          <bgColor theme="2" tint="-9.985656300546282E-2"/>
        </patternFill>
      </fill>
    </dxf>
    <dxf>
      <fill>
        <patternFill patternType="solid">
          <bgColor theme="2" tint="-9.985656300546282E-2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1498764000366222"/>
        </patternFill>
      </fill>
    </dxf>
    <dxf>
      <fill>
        <patternFill patternType="solid">
          <bgColor theme="2" tint="-9.985656300546282E-2"/>
        </patternFill>
      </fill>
    </dxf>
    <dxf>
      <fill>
        <patternFill patternType="solid">
          <bgColor theme="2" tint="-9.985656300546282E-2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1498764000366222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/>
        </patternFill>
      </fill>
    </dxf>
  </dxfs>
  <tableStyles count="1" defaultTableStyle="TableStyleMedium2" defaultPivotStyle="PivotStyleLight16">
    <tableStyle name="表样式 1" pivot="0" count="2"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workbookViewId="0">
      <pane xSplit="1" ySplit="1" topLeftCell="B26" activePane="bottomRight" state="frozen"/>
      <selection pane="topRight"/>
      <selection pane="bottomLeft"/>
      <selection pane="bottomRight" activeCell="AC11" sqref="AC11"/>
    </sheetView>
  </sheetViews>
  <sheetFormatPr defaultColWidth="9.875" defaultRowHeight="18" x14ac:dyDescent="0.25"/>
  <cols>
    <col min="1" max="1" width="16.625" style="4" customWidth="1"/>
    <col min="2" max="3" width="9.875" style="5" customWidth="1"/>
    <col min="4" max="4" width="12.125" style="6" customWidth="1"/>
    <col min="5" max="6" width="9.875" style="6" customWidth="1"/>
    <col min="7" max="7" width="9.875" style="7" customWidth="1"/>
    <col min="8" max="9" width="9.875" style="6" customWidth="1"/>
    <col min="10" max="10" width="11.375" style="6" customWidth="1"/>
    <col min="11" max="11" width="10.125" style="6" customWidth="1"/>
    <col min="12" max="12" width="10.125" style="7" customWidth="1"/>
    <col min="13" max="13" width="9.875" style="8" customWidth="1"/>
    <col min="14" max="14" width="11.875" style="8" customWidth="1"/>
    <col min="15" max="15" width="10.5" style="8" customWidth="1"/>
    <col min="16" max="16" width="9.875" style="7" customWidth="1"/>
    <col min="17" max="17" width="10.125" style="8" customWidth="1"/>
    <col min="18" max="18" width="11.875" style="8" customWidth="1"/>
    <col min="19" max="19" width="10.125" style="8" customWidth="1"/>
    <col min="20" max="20" width="11.75" style="8" customWidth="1"/>
    <col min="21" max="21" width="11.875" style="8" customWidth="1"/>
    <col min="22" max="22" width="10.125" style="8" customWidth="1"/>
    <col min="23" max="23" width="10.5" style="8"/>
    <col min="24" max="24" width="11.125" style="6" customWidth="1"/>
    <col min="25" max="25" width="10.625" style="7" customWidth="1"/>
    <col min="26" max="27" width="11.125" style="47" customWidth="1"/>
    <col min="28" max="28" width="13.375" style="47" customWidth="1"/>
    <col min="29" max="29" width="17.875" style="9" customWidth="1"/>
    <col min="30" max="16384" width="9.875" style="9"/>
  </cols>
  <sheetData>
    <row r="1" spans="1:30" ht="46.5" customHeight="1" x14ac:dyDescent="0.25">
      <c r="A1" s="65" t="s">
        <v>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0" ht="23.25" customHeight="1" thickBot="1" x14ac:dyDescent="0.3">
      <c r="A2" s="10"/>
      <c r="B2" s="11"/>
      <c r="C2" s="11"/>
      <c r="D2" s="11"/>
      <c r="E2" s="11"/>
      <c r="F2" s="11"/>
      <c r="G2" s="12"/>
      <c r="H2" s="13"/>
      <c r="I2" s="11"/>
      <c r="J2" s="11"/>
      <c r="K2" s="11"/>
      <c r="L2" s="12"/>
      <c r="M2" s="11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48"/>
      <c r="AA2" s="48"/>
      <c r="AB2" s="48"/>
      <c r="AC2" s="41" t="s">
        <v>0</v>
      </c>
    </row>
    <row r="3" spans="1:30" s="1" customFormat="1" ht="38.25" customHeight="1" x14ac:dyDescent="0.25">
      <c r="A3" s="70" t="s">
        <v>1</v>
      </c>
      <c r="B3" s="66" t="s">
        <v>2</v>
      </c>
      <c r="C3" s="66"/>
      <c r="D3" s="66"/>
      <c r="E3" s="66" t="s">
        <v>3</v>
      </c>
      <c r="F3" s="66"/>
      <c r="G3" s="66"/>
      <c r="H3" s="66"/>
      <c r="I3" s="66"/>
      <c r="J3" s="67" t="s">
        <v>4</v>
      </c>
      <c r="K3" s="67"/>
      <c r="L3" s="68"/>
      <c r="M3" s="67"/>
      <c r="N3" s="69" t="s">
        <v>5</v>
      </c>
      <c r="O3" s="69"/>
      <c r="P3" s="68"/>
      <c r="Q3" s="69"/>
      <c r="R3" s="69" t="s">
        <v>6</v>
      </c>
      <c r="S3" s="69"/>
      <c r="T3" s="69"/>
      <c r="U3" s="69" t="s">
        <v>7</v>
      </c>
      <c r="V3" s="69"/>
      <c r="W3" s="69"/>
      <c r="X3" s="67" t="s">
        <v>8</v>
      </c>
      <c r="Y3" s="68" t="s">
        <v>9</v>
      </c>
      <c r="Z3" s="76" t="s">
        <v>58</v>
      </c>
      <c r="AA3" s="76" t="s">
        <v>59</v>
      </c>
      <c r="AB3" s="78" t="s">
        <v>80</v>
      </c>
      <c r="AC3" s="74" t="s">
        <v>84</v>
      </c>
    </row>
    <row r="4" spans="1:30" s="1" customFormat="1" ht="82.5" customHeight="1" x14ac:dyDescent="0.25">
      <c r="A4" s="71"/>
      <c r="B4" s="14" t="s">
        <v>10</v>
      </c>
      <c r="C4" s="14" t="s">
        <v>11</v>
      </c>
      <c r="D4" s="15" t="s">
        <v>12</v>
      </c>
      <c r="E4" s="15" t="s">
        <v>13</v>
      </c>
      <c r="F4" s="15" t="s">
        <v>14</v>
      </c>
      <c r="G4" s="16" t="s">
        <v>15</v>
      </c>
      <c r="H4" s="15" t="s">
        <v>16</v>
      </c>
      <c r="I4" s="33" t="s">
        <v>17</v>
      </c>
      <c r="J4" s="34" t="s">
        <v>18</v>
      </c>
      <c r="K4" s="34" t="s">
        <v>19</v>
      </c>
      <c r="L4" s="35" t="s">
        <v>20</v>
      </c>
      <c r="M4" s="36" t="s">
        <v>12</v>
      </c>
      <c r="N4" s="36" t="s">
        <v>18</v>
      </c>
      <c r="O4" s="36" t="s">
        <v>19</v>
      </c>
      <c r="P4" s="35" t="s">
        <v>21</v>
      </c>
      <c r="Q4" s="36" t="s">
        <v>12</v>
      </c>
      <c r="R4" s="36" t="s">
        <v>18</v>
      </c>
      <c r="S4" s="36" t="s">
        <v>19</v>
      </c>
      <c r="T4" s="36" t="s">
        <v>12</v>
      </c>
      <c r="U4" s="36" t="s">
        <v>18</v>
      </c>
      <c r="V4" s="36" t="s">
        <v>19</v>
      </c>
      <c r="W4" s="36" t="s">
        <v>12</v>
      </c>
      <c r="X4" s="72"/>
      <c r="Y4" s="73"/>
      <c r="Z4" s="77"/>
      <c r="AA4" s="77"/>
      <c r="AB4" s="77"/>
      <c r="AC4" s="75"/>
    </row>
    <row r="5" spans="1:30" s="2" customFormat="1" ht="18" customHeight="1" x14ac:dyDescent="0.25">
      <c r="A5" s="17" t="s">
        <v>22</v>
      </c>
      <c r="B5" s="18">
        <v>426000</v>
      </c>
      <c r="C5" s="18">
        <v>416732</v>
      </c>
      <c r="D5" s="19">
        <f t="shared" ref="D5:D35" si="0">(B5+C5*2)*30%</f>
        <v>377839.2</v>
      </c>
      <c r="E5" s="19">
        <v>13188</v>
      </c>
      <c r="F5" s="19">
        <v>0</v>
      </c>
      <c r="G5" s="20">
        <v>9.8597000919059905E-3</v>
      </c>
      <c r="H5" s="19">
        <f t="shared" ref="H5:H35" si="1">E5*5%+F5*5%</f>
        <v>659.40000000000009</v>
      </c>
      <c r="I5" s="19">
        <v>659.4</v>
      </c>
      <c r="J5" s="19">
        <v>2096299.81</v>
      </c>
      <c r="K5" s="28">
        <v>358152.33</v>
      </c>
      <c r="L5" s="20">
        <v>0.04</v>
      </c>
      <c r="M5" s="28">
        <f t="shared" ref="M5:M35" si="2">(J5+K5)*(1+L5)*15%</f>
        <v>382894.53383999999</v>
      </c>
      <c r="N5" s="28">
        <v>1842629</v>
      </c>
      <c r="O5" s="28">
        <v>226891</v>
      </c>
      <c r="P5" s="20">
        <v>0.02</v>
      </c>
      <c r="Q5" s="28">
        <f t="shared" ref="Q5:Q35" si="3">(N5+O5)*(1+P5)*20%</f>
        <v>422182.08</v>
      </c>
      <c r="R5" s="28">
        <v>4152362</v>
      </c>
      <c r="S5" s="28">
        <v>856464</v>
      </c>
      <c r="T5" s="28">
        <f t="shared" ref="T5:T35" si="4">(R5+S5)*10%</f>
        <v>500882.60000000003</v>
      </c>
      <c r="U5" s="28">
        <v>147906</v>
      </c>
      <c r="V5" s="28">
        <v>40206</v>
      </c>
      <c r="W5" s="28">
        <f t="shared" ref="W5:W35" si="5">(U5+V5)*15%</f>
        <v>28216.799999999999</v>
      </c>
      <c r="X5" s="19">
        <f t="shared" ref="X5:X35" si="6">D5+I5+M5+Q5+T5+W5</f>
        <v>1712674.6138400002</v>
      </c>
      <c r="Y5" s="20">
        <f t="shared" ref="Y5:Y35" si="7">X5/$X$48</f>
        <v>0.29398046870609285</v>
      </c>
      <c r="Z5" s="49">
        <f>Y5*245</f>
        <v>72.025214832992745</v>
      </c>
      <c r="AA5" s="49">
        <v>5</v>
      </c>
      <c r="AB5" s="60">
        <v>77.010000000000005</v>
      </c>
      <c r="AC5" s="42" t="s">
        <v>60</v>
      </c>
      <c r="AD5" s="43"/>
    </row>
    <row r="6" spans="1:30" s="2" customFormat="1" x14ac:dyDescent="0.25">
      <c r="A6" s="17" t="s">
        <v>24</v>
      </c>
      <c r="B6" s="18">
        <v>247066</v>
      </c>
      <c r="C6" s="18">
        <v>0</v>
      </c>
      <c r="D6" s="19">
        <f t="shared" si="0"/>
        <v>74119.8</v>
      </c>
      <c r="E6" s="19">
        <v>0</v>
      </c>
      <c r="F6" s="19">
        <v>0</v>
      </c>
      <c r="G6" s="21">
        <v>3.58166261875812E-3</v>
      </c>
      <c r="H6" s="19">
        <f t="shared" si="1"/>
        <v>0</v>
      </c>
      <c r="I6" s="19">
        <v>709.7</v>
      </c>
      <c r="J6" s="19">
        <v>362011</v>
      </c>
      <c r="K6" s="28">
        <v>64877</v>
      </c>
      <c r="L6" s="20">
        <v>0.04</v>
      </c>
      <c r="M6" s="28">
        <f t="shared" si="2"/>
        <v>66594.528000000006</v>
      </c>
      <c r="N6" s="28">
        <v>1044374</v>
      </c>
      <c r="O6" s="28">
        <v>0</v>
      </c>
      <c r="P6" s="20">
        <v>0.02</v>
      </c>
      <c r="Q6" s="28">
        <f t="shared" si="3"/>
        <v>213052.296</v>
      </c>
      <c r="R6" s="28">
        <v>2480986</v>
      </c>
      <c r="S6" s="28">
        <v>195704</v>
      </c>
      <c r="T6" s="28">
        <f t="shared" si="4"/>
        <v>267669</v>
      </c>
      <c r="U6" s="28">
        <v>296358</v>
      </c>
      <c r="V6" s="28">
        <v>37000</v>
      </c>
      <c r="W6" s="28">
        <f t="shared" si="5"/>
        <v>50003.7</v>
      </c>
      <c r="X6" s="19">
        <f t="shared" si="6"/>
        <v>672149.02399999998</v>
      </c>
      <c r="Y6" s="20">
        <f t="shared" si="7"/>
        <v>0.11537432943717511</v>
      </c>
      <c r="Z6" s="49">
        <f t="shared" ref="Z6:Z35" si="8">Y6*245</f>
        <v>28.266710712107901</v>
      </c>
      <c r="AA6" s="49">
        <v>5</v>
      </c>
      <c r="AB6" s="60">
        <f t="shared" ref="AB6:AB44" si="9">Z6+AA6</f>
        <v>33.266710712107901</v>
      </c>
      <c r="AC6" s="42" t="s">
        <v>61</v>
      </c>
      <c r="AD6" s="43"/>
    </row>
    <row r="7" spans="1:30" s="2" customFormat="1" x14ac:dyDescent="0.25">
      <c r="A7" s="17" t="s">
        <v>25</v>
      </c>
      <c r="B7" s="18">
        <v>144000</v>
      </c>
      <c r="C7" s="18">
        <v>124016</v>
      </c>
      <c r="D7" s="19">
        <f t="shared" si="0"/>
        <v>117609.59999999999</v>
      </c>
      <c r="E7" s="19">
        <v>8728</v>
      </c>
      <c r="F7" s="19">
        <v>5466</v>
      </c>
      <c r="G7" s="20">
        <v>6.1875623498334996E-3</v>
      </c>
      <c r="H7" s="19">
        <f t="shared" si="1"/>
        <v>709.7</v>
      </c>
      <c r="I7" s="19">
        <v>709.7</v>
      </c>
      <c r="J7" s="19">
        <v>67081.070000000007</v>
      </c>
      <c r="K7" s="28">
        <v>28265.98</v>
      </c>
      <c r="L7" s="20">
        <v>0.04</v>
      </c>
      <c r="M7" s="28">
        <f t="shared" si="2"/>
        <v>14874.139799999999</v>
      </c>
      <c r="N7" s="28">
        <v>342259</v>
      </c>
      <c r="O7" s="28">
        <v>5903</v>
      </c>
      <c r="P7" s="20">
        <v>0.02</v>
      </c>
      <c r="Q7" s="28">
        <f t="shared" si="3"/>
        <v>71025.047999999995</v>
      </c>
      <c r="R7" s="28">
        <v>1263682</v>
      </c>
      <c r="S7" s="28">
        <v>107070</v>
      </c>
      <c r="T7" s="28">
        <f t="shared" si="4"/>
        <v>137075.20000000001</v>
      </c>
      <c r="U7" s="28">
        <v>804611</v>
      </c>
      <c r="V7" s="28">
        <v>70910</v>
      </c>
      <c r="W7" s="28">
        <f t="shared" si="5"/>
        <v>131328.15</v>
      </c>
      <c r="X7" s="19">
        <f t="shared" si="6"/>
        <v>472621.83779999998</v>
      </c>
      <c r="Y7" s="20">
        <f t="shared" si="7"/>
        <v>8.1125502926476523E-2</v>
      </c>
      <c r="Z7" s="49">
        <f t="shared" si="8"/>
        <v>19.875748216986747</v>
      </c>
      <c r="AA7" s="49">
        <v>5</v>
      </c>
      <c r="AB7" s="60">
        <f t="shared" si="9"/>
        <v>24.875748216986747</v>
      </c>
      <c r="AC7" s="42" t="s">
        <v>61</v>
      </c>
    </row>
    <row r="8" spans="1:30" s="2" customFormat="1" x14ac:dyDescent="0.25">
      <c r="A8" s="17" t="s">
        <v>26</v>
      </c>
      <c r="B8" s="18">
        <v>91000</v>
      </c>
      <c r="C8" s="19">
        <v>231222</v>
      </c>
      <c r="D8" s="19">
        <f t="shared" si="0"/>
        <v>166033.19999999998</v>
      </c>
      <c r="E8" s="19">
        <v>554</v>
      </c>
      <c r="F8" s="19">
        <v>0</v>
      </c>
      <c r="G8" s="21">
        <v>2.2023007776416801E-3</v>
      </c>
      <c r="H8" s="19">
        <f t="shared" si="1"/>
        <v>27.700000000000003</v>
      </c>
      <c r="I8" s="19">
        <v>709.7</v>
      </c>
      <c r="J8" s="37">
        <v>119722.76753300001</v>
      </c>
      <c r="K8" s="38">
        <v>53701.192547999999</v>
      </c>
      <c r="L8" s="20">
        <v>0.04</v>
      </c>
      <c r="M8" s="28">
        <f t="shared" si="2"/>
        <v>27054.137772636001</v>
      </c>
      <c r="N8" s="28">
        <v>234183</v>
      </c>
      <c r="O8" s="28">
        <v>16581</v>
      </c>
      <c r="P8" s="20">
        <v>0</v>
      </c>
      <c r="Q8" s="28">
        <f t="shared" si="3"/>
        <v>50152.800000000003</v>
      </c>
      <c r="R8" s="28">
        <v>409447</v>
      </c>
      <c r="S8" s="28">
        <v>7693</v>
      </c>
      <c r="T8" s="28">
        <f t="shared" si="4"/>
        <v>41714</v>
      </c>
      <c r="U8" s="28">
        <v>217725</v>
      </c>
      <c r="V8" s="28">
        <v>157440</v>
      </c>
      <c r="W8" s="28">
        <f t="shared" si="5"/>
        <v>56274.75</v>
      </c>
      <c r="X8" s="19">
        <f t="shared" si="6"/>
        <v>341938.58777263598</v>
      </c>
      <c r="Y8" s="20">
        <f t="shared" si="7"/>
        <v>5.869373288409703E-2</v>
      </c>
      <c r="Z8" s="49">
        <f t="shared" si="8"/>
        <v>14.379964556603772</v>
      </c>
      <c r="AA8" s="49">
        <v>5</v>
      </c>
      <c r="AB8" s="60">
        <f t="shared" si="9"/>
        <v>19.379964556603774</v>
      </c>
      <c r="AC8" s="42" t="s">
        <v>61</v>
      </c>
      <c r="AD8" s="43"/>
    </row>
    <row r="9" spans="1:30" s="3" customFormat="1" x14ac:dyDescent="0.25">
      <c r="A9" s="22" t="s">
        <v>28</v>
      </c>
      <c r="B9" s="23">
        <v>39674</v>
      </c>
      <c r="C9" s="23">
        <v>0</v>
      </c>
      <c r="D9" s="24">
        <f t="shared" si="0"/>
        <v>11902.199999999999</v>
      </c>
      <c r="E9" s="24">
        <v>1343</v>
      </c>
      <c r="F9" s="24">
        <v>0</v>
      </c>
      <c r="G9" s="25">
        <v>2.1557185254588601E-3</v>
      </c>
      <c r="H9" s="24">
        <f t="shared" si="1"/>
        <v>67.150000000000006</v>
      </c>
      <c r="I9" s="24">
        <v>709.7</v>
      </c>
      <c r="J9" s="24">
        <v>174160.45</v>
      </c>
      <c r="K9" s="39">
        <v>47873.97</v>
      </c>
      <c r="L9" s="25">
        <v>0.04</v>
      </c>
      <c r="M9" s="39">
        <f t="shared" si="2"/>
        <v>34637.36952</v>
      </c>
      <c r="N9" s="39">
        <v>395128</v>
      </c>
      <c r="O9" s="39">
        <v>42671</v>
      </c>
      <c r="P9" s="25">
        <v>0.02</v>
      </c>
      <c r="Q9" s="39">
        <f t="shared" si="3"/>
        <v>89310.995999999999</v>
      </c>
      <c r="R9" s="39">
        <v>642734</v>
      </c>
      <c r="S9" s="39">
        <v>84589</v>
      </c>
      <c r="T9" s="39">
        <f t="shared" si="4"/>
        <v>72732.3</v>
      </c>
      <c r="U9" s="39">
        <v>132200</v>
      </c>
      <c r="V9" s="39">
        <v>31200</v>
      </c>
      <c r="W9" s="39">
        <f t="shared" si="5"/>
        <v>24510</v>
      </c>
      <c r="X9" s="24">
        <f t="shared" si="6"/>
        <v>233802.56552</v>
      </c>
      <c r="Y9" s="25">
        <f t="shared" si="7"/>
        <v>4.0132192794140251E-2</v>
      </c>
      <c r="Z9" s="49">
        <f t="shared" si="8"/>
        <v>9.8323872345643615</v>
      </c>
      <c r="AA9" s="50">
        <v>2</v>
      </c>
      <c r="AB9" s="60">
        <f t="shared" si="9"/>
        <v>11.832387234564361</v>
      </c>
      <c r="AC9" s="44" t="s">
        <v>63</v>
      </c>
      <c r="AD9" s="45"/>
    </row>
    <row r="10" spans="1:30" s="3" customFormat="1" x14ac:dyDescent="0.25">
      <c r="A10" s="22" t="s">
        <v>29</v>
      </c>
      <c r="B10" s="23">
        <v>60000</v>
      </c>
      <c r="C10" s="23">
        <v>106378</v>
      </c>
      <c r="D10" s="24">
        <f t="shared" si="0"/>
        <v>81826.8</v>
      </c>
      <c r="E10" s="24">
        <v>21</v>
      </c>
      <c r="F10" s="24">
        <v>0</v>
      </c>
      <c r="G10" s="25">
        <v>1.9689019774567899E-3</v>
      </c>
      <c r="H10" s="24">
        <f t="shared" si="1"/>
        <v>1.05</v>
      </c>
      <c r="I10" s="24">
        <v>709.7</v>
      </c>
      <c r="J10" s="24">
        <v>52065</v>
      </c>
      <c r="K10" s="39">
        <v>19085</v>
      </c>
      <c r="L10" s="25">
        <v>0.02</v>
      </c>
      <c r="M10" s="39">
        <f t="shared" si="2"/>
        <v>10885.949999999999</v>
      </c>
      <c r="N10" s="39">
        <v>194040</v>
      </c>
      <c r="O10" s="39">
        <v>18307</v>
      </c>
      <c r="P10" s="25">
        <v>0</v>
      </c>
      <c r="Q10" s="39">
        <f t="shared" si="3"/>
        <v>42469.4</v>
      </c>
      <c r="R10" s="39">
        <v>509121</v>
      </c>
      <c r="S10" s="39">
        <v>47111</v>
      </c>
      <c r="T10" s="39">
        <f t="shared" si="4"/>
        <v>55623.200000000004</v>
      </c>
      <c r="U10" s="39">
        <v>47659</v>
      </c>
      <c r="V10" s="39">
        <v>20659</v>
      </c>
      <c r="W10" s="39">
        <f t="shared" si="5"/>
        <v>10247.699999999999</v>
      </c>
      <c r="X10" s="24">
        <f t="shared" si="6"/>
        <v>201762.75000000003</v>
      </c>
      <c r="Y10" s="25">
        <f t="shared" si="7"/>
        <v>3.4632560868898037E-2</v>
      </c>
      <c r="Z10" s="49">
        <f t="shared" si="8"/>
        <v>8.4849774128800188</v>
      </c>
      <c r="AA10" s="50">
        <v>2</v>
      </c>
      <c r="AB10" s="60">
        <f t="shared" si="9"/>
        <v>10.484977412880019</v>
      </c>
      <c r="AC10" s="44" t="s">
        <v>64</v>
      </c>
      <c r="AD10" s="45"/>
    </row>
    <row r="11" spans="1:30" s="3" customFormat="1" x14ac:dyDescent="0.25">
      <c r="A11" s="22" t="s">
        <v>30</v>
      </c>
      <c r="B11" s="23">
        <v>0</v>
      </c>
      <c r="C11" s="23">
        <v>0</v>
      </c>
      <c r="D11" s="24">
        <f t="shared" si="0"/>
        <v>0</v>
      </c>
      <c r="E11" s="24">
        <v>3733</v>
      </c>
      <c r="F11" s="24">
        <v>3900</v>
      </c>
      <c r="G11" s="25">
        <v>5.6817665883586096E-4</v>
      </c>
      <c r="H11" s="24">
        <f t="shared" si="1"/>
        <v>381.65</v>
      </c>
      <c r="I11" s="24">
        <v>709.7</v>
      </c>
      <c r="J11" s="24">
        <v>76009</v>
      </c>
      <c r="K11" s="39">
        <v>18371</v>
      </c>
      <c r="L11" s="25">
        <v>0.04</v>
      </c>
      <c r="M11" s="39">
        <f t="shared" si="2"/>
        <v>14723.279999999999</v>
      </c>
      <c r="N11" s="39">
        <v>140540</v>
      </c>
      <c r="O11" s="39">
        <v>13943</v>
      </c>
      <c r="P11" s="25">
        <v>0.02</v>
      </c>
      <c r="Q11" s="39">
        <f t="shared" si="3"/>
        <v>31514.532000000003</v>
      </c>
      <c r="R11" s="39">
        <v>665730</v>
      </c>
      <c r="S11" s="39">
        <v>72577</v>
      </c>
      <c r="T11" s="39">
        <f t="shared" si="4"/>
        <v>73830.7</v>
      </c>
      <c r="U11" s="39">
        <v>368700</v>
      </c>
      <c r="V11" s="39">
        <v>61800</v>
      </c>
      <c r="W11" s="39">
        <f t="shared" si="5"/>
        <v>64575</v>
      </c>
      <c r="X11" s="24">
        <f t="shared" si="6"/>
        <v>185353.212</v>
      </c>
      <c r="Y11" s="25">
        <f t="shared" si="7"/>
        <v>3.1815864904873474E-2</v>
      </c>
      <c r="Z11" s="49">
        <f t="shared" si="8"/>
        <v>7.7948869016940012</v>
      </c>
      <c r="AA11" s="50">
        <v>2</v>
      </c>
      <c r="AB11" s="60">
        <f t="shared" si="9"/>
        <v>9.7948869016940012</v>
      </c>
      <c r="AC11" s="44" t="s">
        <v>64</v>
      </c>
    </row>
    <row r="12" spans="1:30" s="3" customFormat="1" x14ac:dyDescent="0.25">
      <c r="A12" s="22" t="s">
        <v>31</v>
      </c>
      <c r="B12" s="23">
        <v>55266</v>
      </c>
      <c r="C12" s="23">
        <v>0</v>
      </c>
      <c r="D12" s="24">
        <f t="shared" si="0"/>
        <v>16579.8</v>
      </c>
      <c r="E12" s="24">
        <v>298</v>
      </c>
      <c r="F12" s="24">
        <v>0</v>
      </c>
      <c r="G12" s="26">
        <v>2.9988972390132301E-3</v>
      </c>
      <c r="H12" s="24">
        <f t="shared" si="1"/>
        <v>14.9</v>
      </c>
      <c r="I12" s="24">
        <v>709.7</v>
      </c>
      <c r="J12" s="24">
        <v>89225</v>
      </c>
      <c r="K12" s="39">
        <v>29950</v>
      </c>
      <c r="L12" s="25">
        <v>0.04</v>
      </c>
      <c r="M12" s="39">
        <f t="shared" si="2"/>
        <v>18591.3</v>
      </c>
      <c r="N12" s="39">
        <v>285159</v>
      </c>
      <c r="O12" s="39">
        <v>0</v>
      </c>
      <c r="P12" s="25">
        <v>0.02</v>
      </c>
      <c r="Q12" s="39">
        <f t="shared" si="3"/>
        <v>58172.436000000002</v>
      </c>
      <c r="R12" s="39">
        <v>661956</v>
      </c>
      <c r="S12" s="39">
        <v>11348</v>
      </c>
      <c r="T12" s="39">
        <f t="shared" si="4"/>
        <v>67330.400000000009</v>
      </c>
      <c r="U12" s="39">
        <v>70200</v>
      </c>
      <c r="V12" s="39">
        <v>0</v>
      </c>
      <c r="W12" s="39">
        <f t="shared" si="5"/>
        <v>10530</v>
      </c>
      <c r="X12" s="24">
        <f t="shared" si="6"/>
        <v>171913.636</v>
      </c>
      <c r="Y12" s="25">
        <f t="shared" si="7"/>
        <v>2.9508962694866022E-2</v>
      </c>
      <c r="Z12" s="49">
        <f t="shared" si="8"/>
        <v>7.2296958602421757</v>
      </c>
      <c r="AA12" s="50">
        <v>2</v>
      </c>
      <c r="AB12" s="60">
        <f t="shared" si="9"/>
        <v>9.2296958602421757</v>
      </c>
      <c r="AC12" s="44" t="s">
        <v>63</v>
      </c>
      <c r="AD12" s="45"/>
    </row>
    <row r="13" spans="1:30" s="3" customFormat="1" x14ac:dyDescent="0.25">
      <c r="A13" s="22" t="s">
        <v>32</v>
      </c>
      <c r="B13" s="23">
        <v>42000</v>
      </c>
      <c r="C13" s="23">
        <v>77039</v>
      </c>
      <c r="D13" s="24">
        <f t="shared" si="0"/>
        <v>58823.4</v>
      </c>
      <c r="E13" s="24">
        <v>96</v>
      </c>
      <c r="F13" s="24">
        <v>0</v>
      </c>
      <c r="G13" s="25">
        <v>2.2824178117226901E-3</v>
      </c>
      <c r="H13" s="24">
        <f t="shared" si="1"/>
        <v>4.8000000000000007</v>
      </c>
      <c r="I13" s="24">
        <v>709.7</v>
      </c>
      <c r="J13" s="24">
        <v>180940</v>
      </c>
      <c r="K13" s="39">
        <v>23569</v>
      </c>
      <c r="L13" s="25">
        <v>0.02</v>
      </c>
      <c r="M13" s="39">
        <f t="shared" si="2"/>
        <v>31289.876999999997</v>
      </c>
      <c r="N13" s="39">
        <v>129635</v>
      </c>
      <c r="O13" s="39">
        <v>36809</v>
      </c>
      <c r="P13" s="25">
        <v>0</v>
      </c>
      <c r="Q13" s="39">
        <f t="shared" si="3"/>
        <v>33288.800000000003</v>
      </c>
      <c r="R13" s="39">
        <v>366230</v>
      </c>
      <c r="S13" s="39">
        <v>66078</v>
      </c>
      <c r="T13" s="39">
        <f t="shared" si="4"/>
        <v>43230.8</v>
      </c>
      <c r="U13" s="39">
        <v>15000</v>
      </c>
      <c r="V13" s="39">
        <v>12000</v>
      </c>
      <c r="W13" s="39">
        <f t="shared" si="5"/>
        <v>4050</v>
      </c>
      <c r="X13" s="24">
        <f t="shared" si="6"/>
        <v>171392.57699999999</v>
      </c>
      <c r="Y13" s="25">
        <f t="shared" si="7"/>
        <v>2.941952295668944E-2</v>
      </c>
      <c r="Z13" s="49">
        <f t="shared" si="8"/>
        <v>7.2077831243889126</v>
      </c>
      <c r="AA13" s="50">
        <v>2</v>
      </c>
      <c r="AB13" s="60">
        <f t="shared" si="9"/>
        <v>9.2077831243889126</v>
      </c>
      <c r="AC13" s="44" t="s">
        <v>65</v>
      </c>
    </row>
    <row r="14" spans="1:30" s="3" customFormat="1" x14ac:dyDescent="0.25">
      <c r="A14" s="22" t="s">
        <v>33</v>
      </c>
      <c r="B14" s="23">
        <v>46000</v>
      </c>
      <c r="C14" s="23">
        <v>2854</v>
      </c>
      <c r="D14" s="24">
        <f t="shared" si="0"/>
        <v>15512.4</v>
      </c>
      <c r="E14" s="24">
        <v>78</v>
      </c>
      <c r="F14" s="24">
        <v>0</v>
      </c>
      <c r="G14" s="25">
        <v>1.35346297114717E-3</v>
      </c>
      <c r="H14" s="24">
        <f t="shared" si="1"/>
        <v>3.9000000000000004</v>
      </c>
      <c r="I14" s="24">
        <v>709.7</v>
      </c>
      <c r="J14" s="24">
        <v>49994.35</v>
      </c>
      <c r="K14" s="39">
        <v>9246.94</v>
      </c>
      <c r="L14" s="25">
        <v>0.02</v>
      </c>
      <c r="M14" s="39">
        <f t="shared" si="2"/>
        <v>9063.9173699999992</v>
      </c>
      <c r="N14" s="39">
        <v>47324</v>
      </c>
      <c r="O14" s="39">
        <v>0</v>
      </c>
      <c r="P14" s="25">
        <v>0.02</v>
      </c>
      <c r="Q14" s="39">
        <f t="shared" si="3"/>
        <v>9654.0960000000014</v>
      </c>
      <c r="R14" s="39">
        <v>419956</v>
      </c>
      <c r="S14" s="39">
        <v>42615</v>
      </c>
      <c r="T14" s="39">
        <f t="shared" si="4"/>
        <v>46257.100000000006</v>
      </c>
      <c r="U14" s="39">
        <v>458300</v>
      </c>
      <c r="V14" s="39">
        <v>131000</v>
      </c>
      <c r="W14" s="39">
        <f t="shared" si="5"/>
        <v>88395</v>
      </c>
      <c r="X14" s="24">
        <f t="shared" si="6"/>
        <v>169592.21337000001</v>
      </c>
      <c r="Y14" s="25">
        <f t="shared" si="7"/>
        <v>2.9110490674951982E-2</v>
      </c>
      <c r="Z14" s="49">
        <f t="shared" si="8"/>
        <v>7.1320702153632354</v>
      </c>
      <c r="AA14" s="50">
        <v>2</v>
      </c>
      <c r="AB14" s="60">
        <f t="shared" si="9"/>
        <v>9.1320702153632354</v>
      </c>
      <c r="AC14" s="44" t="s">
        <v>27</v>
      </c>
      <c r="AD14" s="45"/>
    </row>
    <row r="15" spans="1:30" s="3" customFormat="1" x14ac:dyDescent="0.25">
      <c r="A15" s="22" t="s">
        <v>34</v>
      </c>
      <c r="B15" s="23">
        <v>19000</v>
      </c>
      <c r="C15" s="23">
        <v>74808</v>
      </c>
      <c r="D15" s="24">
        <f t="shared" si="0"/>
        <v>50584.799999999996</v>
      </c>
      <c r="E15" s="24">
        <v>0</v>
      </c>
      <c r="F15" s="24">
        <v>0</v>
      </c>
      <c r="G15" s="25">
        <v>3.55713963710132E-4</v>
      </c>
      <c r="H15" s="24">
        <f t="shared" si="1"/>
        <v>0</v>
      </c>
      <c r="I15" s="24">
        <v>709.7</v>
      </c>
      <c r="J15" s="24">
        <v>35233</v>
      </c>
      <c r="K15" s="39">
        <v>27455</v>
      </c>
      <c r="L15" s="25">
        <v>0.04</v>
      </c>
      <c r="M15" s="39">
        <f t="shared" si="2"/>
        <v>9779.3279999999995</v>
      </c>
      <c r="N15" s="39">
        <v>72711</v>
      </c>
      <c r="O15" s="39">
        <v>24706</v>
      </c>
      <c r="P15" s="25">
        <v>0.02</v>
      </c>
      <c r="Q15" s="39">
        <f t="shared" si="3"/>
        <v>19873.067999999999</v>
      </c>
      <c r="R15" s="39">
        <v>231389</v>
      </c>
      <c r="S15" s="39">
        <v>66335</v>
      </c>
      <c r="T15" s="39">
        <f t="shared" si="4"/>
        <v>29772.400000000001</v>
      </c>
      <c r="U15" s="39">
        <v>297150</v>
      </c>
      <c r="V15" s="39">
        <v>47000</v>
      </c>
      <c r="W15" s="39">
        <f t="shared" si="5"/>
        <v>51622.5</v>
      </c>
      <c r="X15" s="24">
        <f t="shared" si="6"/>
        <v>162341.796</v>
      </c>
      <c r="Y15" s="25">
        <f t="shared" si="7"/>
        <v>2.7865957078480677E-2</v>
      </c>
      <c r="Z15" s="49">
        <f t="shared" si="8"/>
        <v>6.8271594842277663</v>
      </c>
      <c r="AA15" s="50">
        <v>2</v>
      </c>
      <c r="AB15" s="60">
        <f t="shared" si="9"/>
        <v>8.8271594842277672</v>
      </c>
      <c r="AC15" s="44" t="s">
        <v>27</v>
      </c>
      <c r="AD15" s="45"/>
    </row>
    <row r="16" spans="1:30" s="3" customFormat="1" x14ac:dyDescent="0.25">
      <c r="A16" s="22" t="s">
        <v>35</v>
      </c>
      <c r="B16" s="23">
        <v>15000</v>
      </c>
      <c r="C16" s="23">
        <v>108897</v>
      </c>
      <c r="D16" s="24">
        <f t="shared" si="0"/>
        <v>69838.2</v>
      </c>
      <c r="E16" s="24">
        <v>206</v>
      </c>
      <c r="F16" s="24">
        <v>0</v>
      </c>
      <c r="G16" s="25">
        <v>1.04368460949716E-3</v>
      </c>
      <c r="H16" s="24">
        <f t="shared" si="1"/>
        <v>10.3</v>
      </c>
      <c r="I16" s="24">
        <v>709.7</v>
      </c>
      <c r="J16" s="24">
        <v>22720</v>
      </c>
      <c r="K16" s="39">
        <v>7055</v>
      </c>
      <c r="L16" s="25">
        <v>0.04</v>
      </c>
      <c r="M16" s="39">
        <f t="shared" si="2"/>
        <v>4644.8999999999996</v>
      </c>
      <c r="N16" s="39">
        <v>45023</v>
      </c>
      <c r="O16" s="39">
        <v>32867</v>
      </c>
      <c r="P16" s="25">
        <v>0</v>
      </c>
      <c r="Q16" s="39">
        <f t="shared" si="3"/>
        <v>15578</v>
      </c>
      <c r="R16" s="39">
        <v>266448</v>
      </c>
      <c r="S16" s="39">
        <v>122679</v>
      </c>
      <c r="T16" s="39">
        <f t="shared" si="4"/>
        <v>38912.700000000004</v>
      </c>
      <c r="U16" s="39">
        <v>97359</v>
      </c>
      <c r="V16" s="39">
        <v>0</v>
      </c>
      <c r="W16" s="39">
        <f t="shared" si="5"/>
        <v>14603.85</v>
      </c>
      <c r="X16" s="24">
        <f t="shared" si="6"/>
        <v>144287.35</v>
      </c>
      <c r="Y16" s="25">
        <f t="shared" si="7"/>
        <v>2.4766912779920946E-2</v>
      </c>
      <c r="Z16" s="49">
        <f t="shared" si="8"/>
        <v>6.067893631080632</v>
      </c>
      <c r="AA16" s="50">
        <v>2</v>
      </c>
      <c r="AB16" s="60">
        <f t="shared" si="9"/>
        <v>8.0678936310806328</v>
      </c>
      <c r="AC16" s="44" t="s">
        <v>23</v>
      </c>
      <c r="AD16" s="45"/>
    </row>
    <row r="17" spans="1:30" s="3" customFormat="1" x14ac:dyDescent="0.25">
      <c r="A17" s="22" t="s">
        <v>36</v>
      </c>
      <c r="B17" s="23">
        <v>30831</v>
      </c>
      <c r="C17" s="23">
        <v>0</v>
      </c>
      <c r="D17" s="24">
        <f t="shared" si="0"/>
        <v>9249.2999999999993</v>
      </c>
      <c r="E17" s="24">
        <v>0</v>
      </c>
      <c r="F17" s="24">
        <v>0</v>
      </c>
      <c r="G17" s="25">
        <v>0</v>
      </c>
      <c r="H17" s="24">
        <f t="shared" si="1"/>
        <v>0</v>
      </c>
      <c r="I17" s="24">
        <v>709.7</v>
      </c>
      <c r="J17" s="24">
        <v>94502</v>
      </c>
      <c r="K17" s="39">
        <v>18668</v>
      </c>
      <c r="L17" s="25">
        <v>0.04</v>
      </c>
      <c r="M17" s="39">
        <f t="shared" si="2"/>
        <v>17654.52</v>
      </c>
      <c r="N17" s="39">
        <v>178766</v>
      </c>
      <c r="O17" s="39">
        <v>21019</v>
      </c>
      <c r="P17" s="25">
        <v>0</v>
      </c>
      <c r="Q17" s="39">
        <f t="shared" si="3"/>
        <v>39957</v>
      </c>
      <c r="R17" s="39">
        <v>369956</v>
      </c>
      <c r="S17" s="39">
        <v>59730</v>
      </c>
      <c r="T17" s="39">
        <f t="shared" si="4"/>
        <v>42968.600000000006</v>
      </c>
      <c r="U17" s="39">
        <v>130680</v>
      </c>
      <c r="V17" s="39">
        <v>44880</v>
      </c>
      <c r="W17" s="39">
        <f t="shared" si="5"/>
        <v>26334</v>
      </c>
      <c r="X17" s="24">
        <f t="shared" si="6"/>
        <v>136873.12</v>
      </c>
      <c r="Y17" s="25">
        <f t="shared" si="7"/>
        <v>2.3494260757825635E-2</v>
      </c>
      <c r="Z17" s="49">
        <f t="shared" si="8"/>
        <v>5.7560938856672808</v>
      </c>
      <c r="AA17" s="50">
        <v>2</v>
      </c>
      <c r="AB17" s="60">
        <f t="shared" si="9"/>
        <v>7.7560938856672808</v>
      </c>
      <c r="AC17" s="44" t="s">
        <v>62</v>
      </c>
      <c r="AD17" s="45"/>
    </row>
    <row r="18" spans="1:30" s="3" customFormat="1" x14ac:dyDescent="0.25">
      <c r="A18" s="22" t="s">
        <v>37</v>
      </c>
      <c r="B18" s="23">
        <v>27000</v>
      </c>
      <c r="C18" s="23">
        <v>87199</v>
      </c>
      <c r="D18" s="24">
        <f t="shared" si="0"/>
        <v>60419.399999999994</v>
      </c>
      <c r="E18" s="24">
        <v>808</v>
      </c>
      <c r="F18" s="24">
        <v>0</v>
      </c>
      <c r="G18" s="25">
        <v>1.25762630829514E-3</v>
      </c>
      <c r="H18" s="24">
        <f t="shared" si="1"/>
        <v>40.400000000000006</v>
      </c>
      <c r="I18" s="24">
        <v>709.7</v>
      </c>
      <c r="J18" s="24">
        <v>46720.49</v>
      </c>
      <c r="K18" s="39">
        <v>3773.63</v>
      </c>
      <c r="L18" s="25">
        <v>0.04</v>
      </c>
      <c r="M18" s="39">
        <f t="shared" si="2"/>
        <v>7877.0827199999994</v>
      </c>
      <c r="N18" s="39">
        <v>79554</v>
      </c>
      <c r="O18" s="39">
        <v>0</v>
      </c>
      <c r="P18" s="25">
        <v>0.02</v>
      </c>
      <c r="Q18" s="39">
        <f t="shared" si="3"/>
        <v>16229.016000000001</v>
      </c>
      <c r="R18" s="39">
        <v>269002</v>
      </c>
      <c r="S18" s="39">
        <v>51986</v>
      </c>
      <c r="T18" s="39">
        <f t="shared" si="4"/>
        <v>32098.800000000003</v>
      </c>
      <c r="U18" s="39">
        <v>120350</v>
      </c>
      <c r="V18" s="39">
        <v>5000</v>
      </c>
      <c r="W18" s="39">
        <f t="shared" si="5"/>
        <v>18802.5</v>
      </c>
      <c r="X18" s="24">
        <f t="shared" si="6"/>
        <v>136136.49872</v>
      </c>
      <c r="Y18" s="25">
        <f t="shared" si="7"/>
        <v>2.3367819770493112E-2</v>
      </c>
      <c r="Z18" s="49">
        <f t="shared" si="8"/>
        <v>5.7251158437708121</v>
      </c>
      <c r="AA18" s="50"/>
      <c r="AB18" s="60">
        <f t="shared" si="9"/>
        <v>5.7251158437708121</v>
      </c>
      <c r="AC18" s="44"/>
      <c r="AD18" s="45"/>
    </row>
    <row r="19" spans="1:30" s="3" customFormat="1" x14ac:dyDescent="0.25">
      <c r="A19" s="22" t="s">
        <v>38</v>
      </c>
      <c r="B19" s="23">
        <v>43000</v>
      </c>
      <c r="C19" s="23">
        <v>12212</v>
      </c>
      <c r="D19" s="24">
        <f t="shared" si="0"/>
        <v>20227.2</v>
      </c>
      <c r="E19" s="24">
        <v>0</v>
      </c>
      <c r="F19" s="24">
        <v>0</v>
      </c>
      <c r="G19" s="25">
        <v>3.1491368215972003E-5</v>
      </c>
      <c r="H19" s="24">
        <f t="shared" si="1"/>
        <v>0</v>
      </c>
      <c r="I19" s="24">
        <v>709.7</v>
      </c>
      <c r="J19" s="24">
        <v>10857.8</v>
      </c>
      <c r="K19" s="39">
        <v>7105</v>
      </c>
      <c r="L19" s="25">
        <v>0.02</v>
      </c>
      <c r="M19" s="39">
        <f t="shared" si="2"/>
        <v>2748.3083999999999</v>
      </c>
      <c r="N19" s="39">
        <v>55116</v>
      </c>
      <c r="O19" s="39">
        <v>1566</v>
      </c>
      <c r="P19" s="25">
        <v>0</v>
      </c>
      <c r="Q19" s="39">
        <f t="shared" si="3"/>
        <v>11336.400000000001</v>
      </c>
      <c r="R19" s="39">
        <v>439298</v>
      </c>
      <c r="S19" s="39">
        <v>39241</v>
      </c>
      <c r="T19" s="39">
        <f t="shared" si="4"/>
        <v>47853.9</v>
      </c>
      <c r="U19" s="39">
        <v>62350</v>
      </c>
      <c r="V19" s="39">
        <v>50800</v>
      </c>
      <c r="W19" s="39">
        <f t="shared" si="5"/>
        <v>16972.5</v>
      </c>
      <c r="X19" s="24">
        <f t="shared" si="6"/>
        <v>99848.008400000006</v>
      </c>
      <c r="Y19" s="25">
        <f t="shared" si="7"/>
        <v>1.7138903135247921E-2</v>
      </c>
      <c r="Z19" s="49">
        <f t="shared" si="8"/>
        <v>4.1990312681357409</v>
      </c>
      <c r="AA19" s="50"/>
      <c r="AB19" s="60">
        <f t="shared" si="9"/>
        <v>4.1990312681357409</v>
      </c>
      <c r="AC19" s="44"/>
      <c r="AD19" s="45"/>
    </row>
    <row r="20" spans="1:30" s="3" customFormat="1" x14ac:dyDescent="0.25">
      <c r="A20" s="22" t="s">
        <v>39</v>
      </c>
      <c r="B20" s="23">
        <v>7000</v>
      </c>
      <c r="C20" s="23">
        <v>73423</v>
      </c>
      <c r="D20" s="24">
        <f t="shared" si="0"/>
        <v>46153.799999999996</v>
      </c>
      <c r="E20" s="24">
        <v>0</v>
      </c>
      <c r="F20" s="24">
        <v>0</v>
      </c>
      <c r="G20" s="25">
        <v>0</v>
      </c>
      <c r="H20" s="24">
        <f t="shared" si="1"/>
        <v>0</v>
      </c>
      <c r="I20" s="24">
        <v>709.7</v>
      </c>
      <c r="J20" s="24">
        <v>4929</v>
      </c>
      <c r="K20" s="39">
        <v>2550</v>
      </c>
      <c r="L20" s="25">
        <v>0.02</v>
      </c>
      <c r="M20" s="39">
        <f t="shared" si="2"/>
        <v>1144.287</v>
      </c>
      <c r="N20" s="39">
        <v>15073</v>
      </c>
      <c r="O20" s="39">
        <v>0</v>
      </c>
      <c r="P20" s="25">
        <v>0.02</v>
      </c>
      <c r="Q20" s="39">
        <f t="shared" si="3"/>
        <v>3074.8920000000003</v>
      </c>
      <c r="R20" s="39">
        <v>124517</v>
      </c>
      <c r="S20" s="39">
        <v>65710</v>
      </c>
      <c r="T20" s="39">
        <f t="shared" si="4"/>
        <v>19022.7</v>
      </c>
      <c r="U20" s="39">
        <v>104900</v>
      </c>
      <c r="V20" s="39">
        <v>74200</v>
      </c>
      <c r="W20" s="39">
        <f t="shared" si="5"/>
        <v>26865</v>
      </c>
      <c r="X20" s="24">
        <f t="shared" si="6"/>
        <v>96970.378999999986</v>
      </c>
      <c r="Y20" s="25">
        <f t="shared" si="7"/>
        <v>1.6644958265079213E-2</v>
      </c>
      <c r="Z20" s="49">
        <f t="shared" si="8"/>
        <v>4.0780147749444069</v>
      </c>
      <c r="AA20" s="50"/>
      <c r="AB20" s="60">
        <f t="shared" si="9"/>
        <v>4.0780147749444069</v>
      </c>
      <c r="AC20" s="44"/>
      <c r="AD20" s="45"/>
    </row>
    <row r="21" spans="1:30" s="3" customFormat="1" x14ac:dyDescent="0.25">
      <c r="A21" s="22" t="s">
        <v>40</v>
      </c>
      <c r="B21" s="23">
        <v>42000</v>
      </c>
      <c r="C21" s="23">
        <v>3815</v>
      </c>
      <c r="D21" s="24">
        <f t="shared" si="0"/>
        <v>14889</v>
      </c>
      <c r="E21" s="24">
        <v>76</v>
      </c>
      <c r="F21" s="24">
        <v>0</v>
      </c>
      <c r="G21" s="25">
        <v>8.2250510336715696E-3</v>
      </c>
      <c r="H21" s="24">
        <f t="shared" si="1"/>
        <v>3.8000000000000003</v>
      </c>
      <c r="I21" s="24">
        <v>4</v>
      </c>
      <c r="J21" s="24">
        <v>59648</v>
      </c>
      <c r="K21" s="39">
        <v>0</v>
      </c>
      <c r="L21" s="25">
        <v>0.02</v>
      </c>
      <c r="M21" s="39">
        <f t="shared" si="2"/>
        <v>9126.1440000000002</v>
      </c>
      <c r="N21" s="39">
        <v>157380</v>
      </c>
      <c r="O21" s="39">
        <v>0</v>
      </c>
      <c r="P21" s="25">
        <v>0.02</v>
      </c>
      <c r="Q21" s="39">
        <f t="shared" si="3"/>
        <v>32105.520000000004</v>
      </c>
      <c r="R21" s="39">
        <v>280872</v>
      </c>
      <c r="S21" s="39">
        <v>15305</v>
      </c>
      <c r="T21" s="39">
        <f t="shared" si="4"/>
        <v>29617.7</v>
      </c>
      <c r="U21" s="39">
        <v>66300</v>
      </c>
      <c r="V21" s="39">
        <v>0</v>
      </c>
      <c r="W21" s="39">
        <f t="shared" si="5"/>
        <v>9945</v>
      </c>
      <c r="X21" s="24">
        <f t="shared" si="6"/>
        <v>95687.364000000001</v>
      </c>
      <c r="Y21" s="25">
        <f t="shared" si="7"/>
        <v>1.6424728836786782E-2</v>
      </c>
      <c r="Z21" s="49">
        <f t="shared" si="8"/>
        <v>4.0240585650127612</v>
      </c>
      <c r="AA21" s="50"/>
      <c r="AB21" s="60">
        <f t="shared" si="9"/>
        <v>4.0240585650127612</v>
      </c>
      <c r="AC21" s="44"/>
      <c r="AD21" s="45"/>
    </row>
    <row r="22" spans="1:30" s="3" customFormat="1" x14ac:dyDescent="0.25">
      <c r="A22" s="22" t="s">
        <v>41</v>
      </c>
      <c r="B22" s="23">
        <v>627</v>
      </c>
      <c r="C22" s="23">
        <v>0</v>
      </c>
      <c r="D22" s="24">
        <f t="shared" si="0"/>
        <v>188.1</v>
      </c>
      <c r="E22" s="24">
        <v>0</v>
      </c>
      <c r="F22" s="24">
        <v>0</v>
      </c>
      <c r="G22" s="25">
        <v>0</v>
      </c>
      <c r="H22" s="24">
        <f t="shared" si="1"/>
        <v>0</v>
      </c>
      <c r="I22" s="24">
        <v>709.7</v>
      </c>
      <c r="J22" s="24">
        <v>1100</v>
      </c>
      <c r="K22" s="39">
        <v>700</v>
      </c>
      <c r="L22" s="25">
        <v>0.04</v>
      </c>
      <c r="M22" s="39">
        <f t="shared" si="2"/>
        <v>280.8</v>
      </c>
      <c r="N22" s="39">
        <v>0</v>
      </c>
      <c r="O22" s="39">
        <v>0</v>
      </c>
      <c r="P22" s="25">
        <v>0</v>
      </c>
      <c r="Q22" s="39">
        <f t="shared" si="3"/>
        <v>0</v>
      </c>
      <c r="R22" s="39">
        <v>467786</v>
      </c>
      <c r="S22" s="39">
        <v>627</v>
      </c>
      <c r="T22" s="39">
        <f t="shared" si="4"/>
        <v>46841.3</v>
      </c>
      <c r="U22" s="39">
        <v>269966.7</v>
      </c>
      <c r="V22" s="39">
        <v>0</v>
      </c>
      <c r="W22" s="39">
        <f t="shared" si="5"/>
        <v>40495.004999999997</v>
      </c>
      <c r="X22" s="24">
        <f t="shared" si="6"/>
        <v>88514.904999999999</v>
      </c>
      <c r="Y22" s="25">
        <f t="shared" si="7"/>
        <v>1.5193576788665036E-2</v>
      </c>
      <c r="Z22" s="49">
        <f t="shared" si="8"/>
        <v>3.7224263132229338</v>
      </c>
      <c r="AA22" s="50"/>
      <c r="AB22" s="60">
        <f t="shared" si="9"/>
        <v>3.7224263132229338</v>
      </c>
      <c r="AC22" s="44"/>
    </row>
    <row r="23" spans="1:30" s="3" customFormat="1" x14ac:dyDescent="0.25">
      <c r="A23" s="22" t="s">
        <v>42</v>
      </c>
      <c r="B23" s="23">
        <v>55000</v>
      </c>
      <c r="C23" s="23">
        <v>1866</v>
      </c>
      <c r="D23" s="24">
        <f t="shared" si="0"/>
        <v>17619.599999999999</v>
      </c>
      <c r="E23" s="24">
        <v>0</v>
      </c>
      <c r="F23" s="24">
        <v>0</v>
      </c>
      <c r="G23" s="26">
        <v>5.0443704070177401E-3</v>
      </c>
      <c r="H23" s="24">
        <f t="shared" si="1"/>
        <v>0</v>
      </c>
      <c r="I23" s="24">
        <v>709.7</v>
      </c>
      <c r="J23" s="24">
        <v>27065.91</v>
      </c>
      <c r="K23" s="39">
        <v>5442.61</v>
      </c>
      <c r="L23" s="25">
        <v>0.02</v>
      </c>
      <c r="M23" s="39">
        <f t="shared" si="2"/>
        <v>4973.8035599999994</v>
      </c>
      <c r="N23" s="39">
        <v>59265</v>
      </c>
      <c r="O23" s="39">
        <v>7502</v>
      </c>
      <c r="P23" s="25">
        <v>0</v>
      </c>
      <c r="Q23" s="39">
        <f t="shared" si="3"/>
        <v>13353.400000000001</v>
      </c>
      <c r="R23" s="39">
        <v>331479</v>
      </c>
      <c r="S23" s="39">
        <v>6192</v>
      </c>
      <c r="T23" s="39">
        <f t="shared" si="4"/>
        <v>33767.1</v>
      </c>
      <c r="U23" s="39">
        <v>93200</v>
      </c>
      <c r="V23" s="39">
        <v>0</v>
      </c>
      <c r="W23" s="39">
        <f t="shared" si="5"/>
        <v>13980</v>
      </c>
      <c r="X23" s="24">
        <f t="shared" si="6"/>
        <v>84403.603559999989</v>
      </c>
      <c r="Y23" s="25">
        <f t="shared" si="7"/>
        <v>1.4487872205578275E-2</v>
      </c>
      <c r="Z23" s="49">
        <f t="shared" si="8"/>
        <v>3.5495286903666776</v>
      </c>
      <c r="AA23" s="50"/>
      <c r="AB23" s="60">
        <f t="shared" si="9"/>
        <v>3.5495286903666776</v>
      </c>
      <c r="AC23" s="44"/>
    </row>
    <row r="24" spans="1:30" s="3" customFormat="1" ht="21.75" customHeight="1" x14ac:dyDescent="0.25">
      <c r="A24" s="22" t="s">
        <v>43</v>
      </c>
      <c r="B24" s="23">
        <v>0</v>
      </c>
      <c r="C24" s="23">
        <v>0</v>
      </c>
      <c r="D24" s="24">
        <f t="shared" si="0"/>
        <v>0</v>
      </c>
      <c r="E24" s="24">
        <v>0</v>
      </c>
      <c r="F24" s="24">
        <v>0</v>
      </c>
      <c r="G24" s="25">
        <v>2.9775016330684998E-4</v>
      </c>
      <c r="H24" s="24">
        <f t="shared" si="1"/>
        <v>0</v>
      </c>
      <c r="I24" s="24">
        <v>709.7</v>
      </c>
      <c r="J24" s="24">
        <v>8414.94</v>
      </c>
      <c r="K24" s="39">
        <v>3963.88</v>
      </c>
      <c r="L24" s="25">
        <v>0.04</v>
      </c>
      <c r="M24" s="39">
        <f t="shared" si="2"/>
        <v>1931.0959199999998</v>
      </c>
      <c r="N24" s="39">
        <v>18877</v>
      </c>
      <c r="O24" s="39">
        <v>4895</v>
      </c>
      <c r="P24" s="25">
        <v>0</v>
      </c>
      <c r="Q24" s="39">
        <f t="shared" si="3"/>
        <v>4754.4000000000005</v>
      </c>
      <c r="R24" s="39">
        <v>205796</v>
      </c>
      <c r="S24" s="39">
        <v>0</v>
      </c>
      <c r="T24" s="39">
        <f t="shared" si="4"/>
        <v>20579.600000000002</v>
      </c>
      <c r="U24" s="39">
        <v>226762.5</v>
      </c>
      <c r="V24" s="39">
        <v>27662.5</v>
      </c>
      <c r="W24" s="39">
        <f t="shared" si="5"/>
        <v>38163.75</v>
      </c>
      <c r="X24" s="24">
        <f t="shared" si="6"/>
        <v>66138.545920000004</v>
      </c>
      <c r="Y24" s="25">
        <f t="shared" si="7"/>
        <v>1.1352676434846411E-2</v>
      </c>
      <c r="Z24" s="49">
        <f t="shared" si="8"/>
        <v>2.7814057265373706</v>
      </c>
      <c r="AA24" s="50"/>
      <c r="AB24" s="60">
        <f t="shared" si="9"/>
        <v>2.7814057265373706</v>
      </c>
      <c r="AC24" s="44"/>
      <c r="AD24" s="45"/>
    </row>
    <row r="25" spans="1:30" s="3" customFormat="1" x14ac:dyDescent="0.25">
      <c r="A25" s="22" t="s">
        <v>44</v>
      </c>
      <c r="B25" s="23">
        <v>16000</v>
      </c>
      <c r="C25" s="23">
        <v>20328</v>
      </c>
      <c r="D25" s="24">
        <f t="shared" si="0"/>
        <v>16996.8</v>
      </c>
      <c r="E25" s="24">
        <v>0</v>
      </c>
      <c r="F25" s="24">
        <v>0</v>
      </c>
      <c r="G25" s="25">
        <v>2.1759367605377399E-2</v>
      </c>
      <c r="H25" s="24">
        <f t="shared" si="1"/>
        <v>0</v>
      </c>
      <c r="I25" s="24">
        <v>0</v>
      </c>
      <c r="J25" s="24">
        <v>33865</v>
      </c>
      <c r="K25" s="39">
        <v>6563</v>
      </c>
      <c r="L25" s="25">
        <v>0</v>
      </c>
      <c r="M25" s="39">
        <f t="shared" si="2"/>
        <v>6064.2</v>
      </c>
      <c r="N25" s="39">
        <v>36495</v>
      </c>
      <c r="O25" s="39">
        <v>4067</v>
      </c>
      <c r="P25" s="25">
        <v>0</v>
      </c>
      <c r="Q25" s="39">
        <f t="shared" si="3"/>
        <v>8112.4000000000005</v>
      </c>
      <c r="R25" s="39">
        <v>166762</v>
      </c>
      <c r="S25" s="39">
        <v>29136</v>
      </c>
      <c r="T25" s="39">
        <f t="shared" si="4"/>
        <v>19589.8</v>
      </c>
      <c r="U25" s="39">
        <v>64873</v>
      </c>
      <c r="V25" s="39">
        <v>25023</v>
      </c>
      <c r="W25" s="39">
        <f t="shared" si="5"/>
        <v>13484.4</v>
      </c>
      <c r="X25" s="24">
        <f t="shared" si="6"/>
        <v>64247.6</v>
      </c>
      <c r="Y25" s="25">
        <f t="shared" si="7"/>
        <v>1.1028095709840459E-2</v>
      </c>
      <c r="Z25" s="49">
        <f t="shared" si="8"/>
        <v>2.7018834489109125</v>
      </c>
      <c r="AA25" s="50"/>
      <c r="AB25" s="60">
        <f t="shared" si="9"/>
        <v>2.7018834489109125</v>
      </c>
      <c r="AC25" s="44"/>
    </row>
    <row r="26" spans="1:30" s="3" customFormat="1" x14ac:dyDescent="0.25">
      <c r="A26" s="27" t="s">
        <v>45</v>
      </c>
      <c r="B26" s="23">
        <v>7000</v>
      </c>
      <c r="C26" s="23">
        <v>34812</v>
      </c>
      <c r="D26" s="24">
        <f t="shared" si="0"/>
        <v>22987.200000000001</v>
      </c>
      <c r="E26" s="24">
        <v>30</v>
      </c>
      <c r="F26" s="24">
        <v>0</v>
      </c>
      <c r="G26" s="25">
        <v>5.9417154846675899E-4</v>
      </c>
      <c r="H26" s="24">
        <f t="shared" si="1"/>
        <v>1.5</v>
      </c>
      <c r="I26" s="24">
        <v>709.7</v>
      </c>
      <c r="J26" s="24">
        <v>21493.65</v>
      </c>
      <c r="K26" s="39">
        <v>10968.14</v>
      </c>
      <c r="L26" s="25">
        <v>0.06</v>
      </c>
      <c r="M26" s="39">
        <f t="shared" si="2"/>
        <v>5161.42461</v>
      </c>
      <c r="N26" s="39">
        <v>6109</v>
      </c>
      <c r="O26" s="39">
        <v>4973</v>
      </c>
      <c r="P26" s="25">
        <v>0</v>
      </c>
      <c r="Q26" s="39">
        <f t="shared" si="3"/>
        <v>2216.4</v>
      </c>
      <c r="R26" s="39">
        <v>94438</v>
      </c>
      <c r="S26" s="39">
        <v>35751</v>
      </c>
      <c r="T26" s="39">
        <f t="shared" si="4"/>
        <v>13018.900000000001</v>
      </c>
      <c r="U26" s="39">
        <v>81680</v>
      </c>
      <c r="V26" s="39">
        <v>28080</v>
      </c>
      <c r="W26" s="39">
        <f t="shared" si="5"/>
        <v>16464</v>
      </c>
      <c r="X26" s="24">
        <f t="shared" si="6"/>
        <v>60557.624610000006</v>
      </c>
      <c r="Y26" s="25">
        <f t="shared" si="7"/>
        <v>1.0394711711560745E-2</v>
      </c>
      <c r="Z26" s="49">
        <f t="shared" si="8"/>
        <v>2.5467043693323825</v>
      </c>
      <c r="AA26" s="50"/>
      <c r="AB26" s="60">
        <f t="shared" si="9"/>
        <v>2.5467043693323825</v>
      </c>
      <c r="AC26" s="44"/>
      <c r="AD26" s="45"/>
    </row>
    <row r="27" spans="1:30" s="3" customFormat="1" x14ac:dyDescent="0.25">
      <c r="A27" s="22" t="s">
        <v>46</v>
      </c>
      <c r="B27" s="23">
        <v>10014</v>
      </c>
      <c r="C27" s="23">
        <v>0</v>
      </c>
      <c r="D27" s="24">
        <f t="shared" si="0"/>
        <v>3004.2</v>
      </c>
      <c r="E27" s="24">
        <v>2906</v>
      </c>
      <c r="F27" s="24">
        <v>0</v>
      </c>
      <c r="G27" s="25">
        <v>1.99703011805085E-2</v>
      </c>
      <c r="H27" s="24">
        <f t="shared" si="1"/>
        <v>145.30000000000001</v>
      </c>
      <c r="I27" s="24">
        <v>145</v>
      </c>
      <c r="J27" s="24">
        <v>143373.31</v>
      </c>
      <c r="K27" s="39">
        <v>10716.82</v>
      </c>
      <c r="L27" s="25">
        <v>0.04</v>
      </c>
      <c r="M27" s="39">
        <f t="shared" si="2"/>
        <v>24038.060280000002</v>
      </c>
      <c r="N27" s="39">
        <v>19622</v>
      </c>
      <c r="O27" s="39">
        <v>1471</v>
      </c>
      <c r="P27" s="25">
        <v>0.02</v>
      </c>
      <c r="Q27" s="39">
        <f t="shared" si="3"/>
        <v>4302.9720000000007</v>
      </c>
      <c r="R27" s="39">
        <v>212065</v>
      </c>
      <c r="S27" s="39">
        <v>13577</v>
      </c>
      <c r="T27" s="39">
        <f t="shared" si="4"/>
        <v>22564.2</v>
      </c>
      <c r="U27" s="39">
        <v>0</v>
      </c>
      <c r="V27" s="39">
        <v>0</v>
      </c>
      <c r="W27" s="39">
        <f t="shared" si="5"/>
        <v>0</v>
      </c>
      <c r="X27" s="24">
        <f t="shared" si="6"/>
        <v>54054.432280000008</v>
      </c>
      <c r="Y27" s="25">
        <f t="shared" si="7"/>
        <v>9.2784392370287728E-3</v>
      </c>
      <c r="Z27" s="49">
        <f t="shared" si="8"/>
        <v>2.2732176130720494</v>
      </c>
      <c r="AA27" s="50">
        <v>2</v>
      </c>
      <c r="AB27" s="60">
        <f t="shared" si="9"/>
        <v>4.2732176130720489</v>
      </c>
      <c r="AC27" s="44" t="s">
        <v>62</v>
      </c>
      <c r="AD27" s="45"/>
    </row>
    <row r="28" spans="1:30" s="3" customFormat="1" x14ac:dyDescent="0.25">
      <c r="A28" s="22" t="s">
        <v>47</v>
      </c>
      <c r="B28" s="23">
        <v>11000</v>
      </c>
      <c r="C28" s="23">
        <v>12863</v>
      </c>
      <c r="D28" s="24">
        <f t="shared" si="0"/>
        <v>11017.8</v>
      </c>
      <c r="E28" s="24">
        <v>1005</v>
      </c>
      <c r="F28" s="24">
        <v>0</v>
      </c>
      <c r="G28" s="25">
        <v>2.4499067088504901E-2</v>
      </c>
      <c r="H28" s="24">
        <f t="shared" si="1"/>
        <v>50.25</v>
      </c>
      <c r="I28" s="24">
        <v>50</v>
      </c>
      <c r="J28" s="24">
        <v>91583.09</v>
      </c>
      <c r="K28" s="39">
        <v>8553.31</v>
      </c>
      <c r="L28" s="25">
        <v>0.04</v>
      </c>
      <c r="M28" s="39">
        <f t="shared" si="2"/>
        <v>15621.278399999999</v>
      </c>
      <c r="N28" s="39">
        <v>14796</v>
      </c>
      <c r="O28" s="39">
        <v>2481</v>
      </c>
      <c r="P28" s="25">
        <v>0</v>
      </c>
      <c r="Q28" s="39">
        <f t="shared" si="3"/>
        <v>3455.4</v>
      </c>
      <c r="R28" s="39">
        <v>110776</v>
      </c>
      <c r="S28" s="39">
        <v>19375</v>
      </c>
      <c r="T28" s="39">
        <f t="shared" si="4"/>
        <v>13015.1</v>
      </c>
      <c r="U28" s="39">
        <v>0</v>
      </c>
      <c r="V28" s="39">
        <v>0</v>
      </c>
      <c r="W28" s="39">
        <f t="shared" si="5"/>
        <v>0</v>
      </c>
      <c r="X28" s="24">
        <f t="shared" si="6"/>
        <v>43159.578399999999</v>
      </c>
      <c r="Y28" s="25">
        <f t="shared" si="7"/>
        <v>7.4083383876061195E-3</v>
      </c>
      <c r="Z28" s="49">
        <f t="shared" si="8"/>
        <v>1.8150429049634993</v>
      </c>
      <c r="AA28" s="50"/>
      <c r="AB28" s="60">
        <f t="shared" si="9"/>
        <v>1.8150429049634993</v>
      </c>
      <c r="AC28" s="44"/>
      <c r="AD28" s="45"/>
    </row>
    <row r="29" spans="1:30" s="3" customFormat="1" x14ac:dyDescent="0.25">
      <c r="A29" s="22" t="s">
        <v>48</v>
      </c>
      <c r="B29" s="23">
        <v>0</v>
      </c>
      <c r="C29" s="23">
        <v>0</v>
      </c>
      <c r="D29" s="24">
        <f t="shared" si="0"/>
        <v>0</v>
      </c>
      <c r="E29" s="24">
        <v>3223</v>
      </c>
      <c r="F29" s="24">
        <v>0</v>
      </c>
      <c r="G29" s="25">
        <v>6.8478752755353797E-2</v>
      </c>
      <c r="H29" s="24">
        <f t="shared" si="1"/>
        <v>161.15</v>
      </c>
      <c r="I29" s="24">
        <v>161</v>
      </c>
      <c r="J29" s="24">
        <v>47232.54</v>
      </c>
      <c r="K29" s="39">
        <v>0</v>
      </c>
      <c r="L29" s="25">
        <v>0.02</v>
      </c>
      <c r="M29" s="39">
        <f t="shared" si="2"/>
        <v>7226.5786200000002</v>
      </c>
      <c r="N29" s="39">
        <v>95353</v>
      </c>
      <c r="O29" s="39">
        <v>0</v>
      </c>
      <c r="P29" s="25">
        <v>0</v>
      </c>
      <c r="Q29" s="39">
        <f t="shared" si="3"/>
        <v>19070.600000000002</v>
      </c>
      <c r="R29" s="39">
        <v>130327</v>
      </c>
      <c r="S29" s="39">
        <v>0</v>
      </c>
      <c r="T29" s="39">
        <f t="shared" si="4"/>
        <v>13032.7</v>
      </c>
      <c r="U29" s="39">
        <v>0</v>
      </c>
      <c r="V29" s="39">
        <v>0</v>
      </c>
      <c r="W29" s="39">
        <f t="shared" si="5"/>
        <v>0</v>
      </c>
      <c r="X29" s="24">
        <f t="shared" si="6"/>
        <v>39490.878620000003</v>
      </c>
      <c r="Y29" s="25">
        <f t="shared" si="7"/>
        <v>6.7786063461833957E-3</v>
      </c>
      <c r="Z29" s="49">
        <f t="shared" si="8"/>
        <v>1.660758554814932</v>
      </c>
      <c r="AA29" s="50"/>
      <c r="AB29" s="60">
        <f t="shared" si="9"/>
        <v>1.660758554814932</v>
      </c>
      <c r="AC29" s="44"/>
      <c r="AD29" s="45"/>
    </row>
    <row r="30" spans="1:30" s="3" customFormat="1" x14ac:dyDescent="0.25">
      <c r="A30" s="22" t="s">
        <v>49</v>
      </c>
      <c r="B30" s="23">
        <v>7000</v>
      </c>
      <c r="C30" s="23">
        <v>4960</v>
      </c>
      <c r="D30" s="24">
        <f t="shared" si="0"/>
        <v>5076</v>
      </c>
      <c r="E30" s="24">
        <v>1834</v>
      </c>
      <c r="F30" s="24">
        <v>334</v>
      </c>
      <c r="G30" s="25">
        <v>2.89713279388575E-2</v>
      </c>
      <c r="H30" s="24">
        <f t="shared" si="1"/>
        <v>108.4</v>
      </c>
      <c r="I30" s="24">
        <v>108</v>
      </c>
      <c r="J30" s="24">
        <v>70738</v>
      </c>
      <c r="K30" s="39">
        <v>11549</v>
      </c>
      <c r="L30" s="25">
        <v>0</v>
      </c>
      <c r="M30" s="39">
        <f t="shared" si="2"/>
        <v>12343.05</v>
      </c>
      <c r="N30" s="39">
        <v>19890</v>
      </c>
      <c r="O30" s="39">
        <v>521</v>
      </c>
      <c r="P30" s="25">
        <v>0.02</v>
      </c>
      <c r="Q30" s="39">
        <f t="shared" si="3"/>
        <v>4163.8440000000001</v>
      </c>
      <c r="R30" s="39">
        <v>70346</v>
      </c>
      <c r="S30" s="39">
        <v>6078</v>
      </c>
      <c r="T30" s="39">
        <f t="shared" si="4"/>
        <v>7642.4000000000005</v>
      </c>
      <c r="U30" s="39">
        <v>800</v>
      </c>
      <c r="V30" s="39">
        <v>0</v>
      </c>
      <c r="W30" s="39">
        <f t="shared" si="5"/>
        <v>120</v>
      </c>
      <c r="X30" s="24">
        <f t="shared" si="6"/>
        <v>29453.294000000002</v>
      </c>
      <c r="Y30" s="25">
        <f t="shared" si="7"/>
        <v>5.0556557007899088E-3</v>
      </c>
      <c r="Z30" s="49">
        <f t="shared" si="8"/>
        <v>1.2386356466935275</v>
      </c>
      <c r="AA30" s="50"/>
      <c r="AB30" s="60">
        <f t="shared" si="9"/>
        <v>1.2386356466935275</v>
      </c>
      <c r="AC30" s="44"/>
      <c r="AD30" s="45"/>
    </row>
    <row r="31" spans="1:30" s="3" customFormat="1" x14ac:dyDescent="0.25">
      <c r="A31" s="22" t="s">
        <v>50</v>
      </c>
      <c r="B31" s="23">
        <v>2000</v>
      </c>
      <c r="C31" s="23">
        <v>21916</v>
      </c>
      <c r="D31" s="24">
        <f t="shared" si="0"/>
        <v>13749.6</v>
      </c>
      <c r="E31" s="24">
        <v>301</v>
      </c>
      <c r="F31" s="24">
        <v>0</v>
      </c>
      <c r="G31" s="25">
        <v>2.56344636383024E-2</v>
      </c>
      <c r="H31" s="24">
        <f t="shared" si="1"/>
        <v>15.05</v>
      </c>
      <c r="I31" s="24">
        <v>15</v>
      </c>
      <c r="J31" s="24">
        <v>34583</v>
      </c>
      <c r="K31" s="39">
        <v>20549</v>
      </c>
      <c r="L31" s="25">
        <v>0.04</v>
      </c>
      <c r="M31" s="39">
        <f t="shared" si="2"/>
        <v>8600.5919999999987</v>
      </c>
      <c r="N31" s="39">
        <v>3234</v>
      </c>
      <c r="O31" s="39">
        <v>1844</v>
      </c>
      <c r="P31" s="25">
        <v>0.02</v>
      </c>
      <c r="Q31" s="39">
        <f t="shared" si="3"/>
        <v>1035.912</v>
      </c>
      <c r="R31" s="39">
        <v>32642</v>
      </c>
      <c r="S31" s="39">
        <v>15560</v>
      </c>
      <c r="T31" s="39">
        <f t="shared" si="4"/>
        <v>4820.2</v>
      </c>
      <c r="U31" s="39">
        <v>1000</v>
      </c>
      <c r="V31" s="39">
        <v>500</v>
      </c>
      <c r="W31" s="39">
        <f t="shared" si="5"/>
        <v>225</v>
      </c>
      <c r="X31" s="24">
        <f t="shared" si="6"/>
        <v>28446.304</v>
      </c>
      <c r="Y31" s="25">
        <f t="shared" si="7"/>
        <v>4.8828059429958087E-3</v>
      </c>
      <c r="Z31" s="49">
        <f t="shared" si="8"/>
        <v>1.1962874560339731</v>
      </c>
      <c r="AA31" s="50"/>
      <c r="AB31" s="60">
        <f t="shared" si="9"/>
        <v>1.1962874560339731</v>
      </c>
      <c r="AC31" s="44"/>
      <c r="AD31" s="45"/>
    </row>
    <row r="32" spans="1:30" s="3" customFormat="1" x14ac:dyDescent="0.25">
      <c r="A32" s="22" t="s">
        <v>51</v>
      </c>
      <c r="B32" s="23">
        <v>0</v>
      </c>
      <c r="C32" s="23">
        <v>0</v>
      </c>
      <c r="D32" s="24">
        <f t="shared" si="0"/>
        <v>0</v>
      </c>
      <c r="E32" s="24">
        <v>0</v>
      </c>
      <c r="F32" s="24">
        <v>0</v>
      </c>
      <c r="G32" s="25">
        <v>0</v>
      </c>
      <c r="H32" s="24">
        <f t="shared" si="1"/>
        <v>0</v>
      </c>
      <c r="I32" s="24">
        <v>709.7</v>
      </c>
      <c r="J32" s="24">
        <v>2370</v>
      </c>
      <c r="K32" s="39">
        <v>0</v>
      </c>
      <c r="L32" s="25">
        <v>0.02</v>
      </c>
      <c r="M32" s="39">
        <f t="shared" si="2"/>
        <v>362.61</v>
      </c>
      <c r="N32" s="39">
        <v>3500</v>
      </c>
      <c r="O32" s="39">
        <v>0</v>
      </c>
      <c r="P32" s="25">
        <v>0</v>
      </c>
      <c r="Q32" s="39">
        <f t="shared" si="3"/>
        <v>700</v>
      </c>
      <c r="R32" s="39">
        <v>98997</v>
      </c>
      <c r="S32" s="39">
        <v>0</v>
      </c>
      <c r="T32" s="39">
        <f t="shared" si="4"/>
        <v>9899.7000000000007</v>
      </c>
      <c r="U32" s="39">
        <v>76900</v>
      </c>
      <c r="V32" s="39">
        <v>0</v>
      </c>
      <c r="W32" s="39">
        <f t="shared" si="5"/>
        <v>11535</v>
      </c>
      <c r="X32" s="24">
        <f t="shared" si="6"/>
        <v>23207.010000000002</v>
      </c>
      <c r="Y32" s="25">
        <f t="shared" si="7"/>
        <v>3.9834815217879684E-3</v>
      </c>
      <c r="Z32" s="49">
        <f t="shared" si="8"/>
        <v>0.97595297283805227</v>
      </c>
      <c r="AA32" s="50"/>
      <c r="AB32" s="60">
        <f t="shared" si="9"/>
        <v>0.97595297283805227</v>
      </c>
      <c r="AC32" s="44"/>
      <c r="AD32" s="45"/>
    </row>
    <row r="33" spans="1:30" s="3" customFormat="1" x14ac:dyDescent="0.25">
      <c r="A33" s="22" t="s">
        <v>52</v>
      </c>
      <c r="B33" s="23">
        <v>3600</v>
      </c>
      <c r="C33" s="23">
        <v>0</v>
      </c>
      <c r="D33" s="24">
        <f t="shared" si="0"/>
        <v>1080</v>
      </c>
      <c r="E33" s="24">
        <v>0</v>
      </c>
      <c r="F33" s="24">
        <v>0</v>
      </c>
      <c r="G33" s="25">
        <v>0</v>
      </c>
      <c r="H33" s="24">
        <f t="shared" si="1"/>
        <v>0</v>
      </c>
      <c r="I33" s="24">
        <v>709.7</v>
      </c>
      <c r="J33" s="24">
        <v>3606</v>
      </c>
      <c r="K33" s="39">
        <v>1582</v>
      </c>
      <c r="L33" s="25">
        <v>0</v>
      </c>
      <c r="M33" s="39">
        <f t="shared" si="2"/>
        <v>778.19999999999993</v>
      </c>
      <c r="N33" s="39">
        <v>805</v>
      </c>
      <c r="O33" s="39">
        <v>310</v>
      </c>
      <c r="P33" s="25">
        <v>0.02</v>
      </c>
      <c r="Q33" s="39">
        <f t="shared" si="3"/>
        <v>227.46</v>
      </c>
      <c r="R33" s="39">
        <v>55057</v>
      </c>
      <c r="S33" s="39">
        <v>2390</v>
      </c>
      <c r="T33" s="39">
        <f t="shared" si="4"/>
        <v>5744.7000000000007</v>
      </c>
      <c r="U33" s="39">
        <v>53200</v>
      </c>
      <c r="V33" s="39">
        <v>4200</v>
      </c>
      <c r="W33" s="39">
        <f t="shared" si="5"/>
        <v>8610</v>
      </c>
      <c r="X33" s="24">
        <f t="shared" si="6"/>
        <v>17150.060000000001</v>
      </c>
      <c r="Y33" s="25">
        <f t="shared" si="7"/>
        <v>2.9438065096518231E-3</v>
      </c>
      <c r="Z33" s="49">
        <f t="shared" si="8"/>
        <v>0.72123259486469671</v>
      </c>
      <c r="AA33" s="50"/>
      <c r="AB33" s="60">
        <f t="shared" si="9"/>
        <v>0.72123259486469671</v>
      </c>
      <c r="AC33" s="44"/>
      <c r="AD33" s="45"/>
    </row>
    <row r="34" spans="1:30" s="2" customFormat="1" x14ac:dyDescent="0.25">
      <c r="A34" s="17" t="s">
        <v>53</v>
      </c>
      <c r="B34" s="18">
        <v>1000</v>
      </c>
      <c r="C34" s="18">
        <v>9312</v>
      </c>
      <c r="D34" s="19">
        <f t="shared" si="0"/>
        <v>5887.2</v>
      </c>
      <c r="E34" s="19">
        <v>0</v>
      </c>
      <c r="F34" s="19">
        <v>0</v>
      </c>
      <c r="G34" s="20">
        <v>2.1484992101105799E-2</v>
      </c>
      <c r="H34" s="19">
        <f t="shared" si="1"/>
        <v>0</v>
      </c>
      <c r="I34" s="19">
        <v>0</v>
      </c>
      <c r="J34" s="19">
        <v>13107.76</v>
      </c>
      <c r="K34" s="28">
        <v>8083.36</v>
      </c>
      <c r="L34" s="20">
        <v>0.04</v>
      </c>
      <c r="M34" s="28">
        <f t="shared" si="2"/>
        <v>3305.8147199999999</v>
      </c>
      <c r="N34" s="28">
        <v>3814</v>
      </c>
      <c r="O34" s="28">
        <v>2120</v>
      </c>
      <c r="P34" s="20">
        <v>0</v>
      </c>
      <c r="Q34" s="28">
        <f t="shared" si="3"/>
        <v>1186.8</v>
      </c>
      <c r="R34" s="28">
        <v>11747</v>
      </c>
      <c r="S34" s="28">
        <v>7620</v>
      </c>
      <c r="T34" s="28">
        <f t="shared" si="4"/>
        <v>1936.7</v>
      </c>
      <c r="U34" s="28">
        <v>0</v>
      </c>
      <c r="V34" s="28">
        <v>0</v>
      </c>
      <c r="W34" s="28">
        <f t="shared" si="5"/>
        <v>0</v>
      </c>
      <c r="X34" s="19">
        <f t="shared" si="6"/>
        <v>12316.514719999999</v>
      </c>
      <c r="Y34" s="20">
        <f t="shared" si="7"/>
        <v>2.1141288257276358E-3</v>
      </c>
      <c r="Z34" s="49">
        <f t="shared" si="8"/>
        <v>0.51796156230327073</v>
      </c>
      <c r="AA34" s="49"/>
      <c r="AB34" s="60">
        <f t="shared" si="9"/>
        <v>0.51796156230327073</v>
      </c>
      <c r="AC34" s="42"/>
      <c r="AD34" s="43"/>
    </row>
    <row r="35" spans="1:30" s="2" customFormat="1" x14ac:dyDescent="0.25">
      <c r="A35" s="17" t="s">
        <v>54</v>
      </c>
      <c r="B35" s="18">
        <v>0</v>
      </c>
      <c r="C35" s="18">
        <v>0</v>
      </c>
      <c r="D35" s="19">
        <f t="shared" si="0"/>
        <v>0</v>
      </c>
      <c r="E35" s="19">
        <v>207</v>
      </c>
      <c r="F35" s="19">
        <v>0</v>
      </c>
      <c r="G35" s="20">
        <v>3.5090392037375601E-2</v>
      </c>
      <c r="H35" s="19">
        <f t="shared" si="1"/>
        <v>10.350000000000001</v>
      </c>
      <c r="I35" s="19">
        <v>10</v>
      </c>
      <c r="J35" s="19">
        <v>27688</v>
      </c>
      <c r="K35" s="28">
        <v>14538</v>
      </c>
      <c r="L35" s="20">
        <v>0.02</v>
      </c>
      <c r="M35" s="28">
        <f t="shared" si="2"/>
        <v>6460.5780000000004</v>
      </c>
      <c r="N35" s="28">
        <v>255</v>
      </c>
      <c r="O35" s="28">
        <v>0</v>
      </c>
      <c r="P35" s="20">
        <v>0.02</v>
      </c>
      <c r="Q35" s="28">
        <f t="shared" si="3"/>
        <v>52.02000000000001</v>
      </c>
      <c r="R35" s="28">
        <v>28024</v>
      </c>
      <c r="S35" s="28">
        <v>0</v>
      </c>
      <c r="T35" s="28">
        <f t="shared" si="4"/>
        <v>2802.4</v>
      </c>
      <c r="U35" s="28">
        <v>0</v>
      </c>
      <c r="V35" s="28">
        <v>0</v>
      </c>
      <c r="W35" s="28">
        <f t="shared" si="5"/>
        <v>0</v>
      </c>
      <c r="X35" s="19">
        <f t="shared" si="6"/>
        <v>9324.9980000000014</v>
      </c>
      <c r="Y35" s="20">
        <f t="shared" si="7"/>
        <v>1.600635205643026E-3</v>
      </c>
      <c r="Z35" s="49">
        <f t="shared" si="8"/>
        <v>0.3921556253825414</v>
      </c>
      <c r="AA35" s="49"/>
      <c r="AB35" s="60">
        <f t="shared" si="9"/>
        <v>0.3921556253825414</v>
      </c>
      <c r="AC35" s="42"/>
      <c r="AD35" s="43"/>
    </row>
    <row r="36" spans="1:30" s="2" customFormat="1" x14ac:dyDescent="0.25">
      <c r="A36" s="52" t="s">
        <v>66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0"/>
      <c r="M36" s="28"/>
      <c r="N36" s="28"/>
      <c r="O36" s="28"/>
      <c r="P36" s="20"/>
      <c r="Q36" s="28"/>
      <c r="R36" s="28"/>
      <c r="S36" s="28"/>
      <c r="T36" s="28"/>
      <c r="U36" s="28"/>
      <c r="V36" s="28"/>
      <c r="W36" s="28"/>
      <c r="X36" s="19"/>
      <c r="Y36" s="20"/>
      <c r="Z36" s="49"/>
      <c r="AA36" s="49">
        <v>3</v>
      </c>
      <c r="AB36" s="60">
        <f t="shared" si="9"/>
        <v>3</v>
      </c>
      <c r="AC36" s="59" t="s">
        <v>76</v>
      </c>
      <c r="AD36" s="43"/>
    </row>
    <row r="37" spans="1:30" s="2" customFormat="1" x14ac:dyDescent="0.25">
      <c r="A37" s="52" t="s">
        <v>67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0"/>
      <c r="M37" s="28"/>
      <c r="N37" s="28"/>
      <c r="O37" s="28"/>
      <c r="P37" s="20"/>
      <c r="Q37" s="28"/>
      <c r="R37" s="28"/>
      <c r="S37" s="28"/>
      <c r="T37" s="28"/>
      <c r="U37" s="28"/>
      <c r="V37" s="28"/>
      <c r="W37" s="28"/>
      <c r="X37" s="19"/>
      <c r="Y37" s="20"/>
      <c r="Z37" s="49"/>
      <c r="AA37" s="49">
        <v>3</v>
      </c>
      <c r="AB37" s="60">
        <f t="shared" si="9"/>
        <v>3</v>
      </c>
      <c r="AC37" s="42" t="s">
        <v>75</v>
      </c>
      <c r="AD37" s="43"/>
    </row>
    <row r="38" spans="1:30" s="2" customFormat="1" x14ac:dyDescent="0.25">
      <c r="A38" s="52" t="s">
        <v>68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0"/>
      <c r="M38" s="28"/>
      <c r="N38" s="28"/>
      <c r="O38" s="28"/>
      <c r="P38" s="20"/>
      <c r="Q38" s="28"/>
      <c r="R38" s="28"/>
      <c r="S38" s="28"/>
      <c r="T38" s="28"/>
      <c r="U38" s="28"/>
      <c r="V38" s="28"/>
      <c r="W38" s="28"/>
      <c r="X38" s="19"/>
      <c r="Y38" s="20"/>
      <c r="Z38" s="49"/>
      <c r="AA38" s="49">
        <v>3</v>
      </c>
      <c r="AB38" s="60">
        <f t="shared" si="9"/>
        <v>3</v>
      </c>
      <c r="AC38" s="42" t="s">
        <v>75</v>
      </c>
      <c r="AD38" s="43"/>
    </row>
    <row r="39" spans="1:30" s="2" customFormat="1" x14ac:dyDescent="0.25">
      <c r="A39" s="53" t="s">
        <v>69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5"/>
      <c r="M39" s="54"/>
      <c r="N39" s="54"/>
      <c r="O39" s="54"/>
      <c r="P39" s="55"/>
      <c r="Q39" s="54"/>
      <c r="R39" s="54"/>
      <c r="S39" s="54"/>
      <c r="T39" s="54"/>
      <c r="U39" s="54"/>
      <c r="V39" s="54"/>
      <c r="W39" s="54"/>
      <c r="X39" s="56"/>
      <c r="Y39" s="55"/>
      <c r="Z39" s="57"/>
      <c r="AA39" s="57">
        <v>1</v>
      </c>
      <c r="AB39" s="60">
        <f t="shared" si="9"/>
        <v>1</v>
      </c>
      <c r="AC39" s="58" t="s">
        <v>77</v>
      </c>
      <c r="AD39" s="45"/>
    </row>
    <row r="40" spans="1:30" s="2" customFormat="1" x14ac:dyDescent="0.25">
      <c r="A40" s="53" t="s">
        <v>70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5"/>
      <c r="M40" s="54"/>
      <c r="N40" s="54"/>
      <c r="O40" s="54"/>
      <c r="P40" s="55"/>
      <c r="Q40" s="54"/>
      <c r="R40" s="54"/>
      <c r="S40" s="54"/>
      <c r="T40" s="54"/>
      <c r="U40" s="54"/>
      <c r="V40" s="54"/>
      <c r="W40" s="54"/>
      <c r="X40" s="56"/>
      <c r="Y40" s="55"/>
      <c r="Z40" s="57"/>
      <c r="AA40" s="57">
        <v>1</v>
      </c>
      <c r="AB40" s="60">
        <f t="shared" si="9"/>
        <v>1</v>
      </c>
      <c r="AC40" s="58" t="s">
        <v>77</v>
      </c>
      <c r="AD40" s="45"/>
    </row>
    <row r="41" spans="1:30" s="2" customFormat="1" x14ac:dyDescent="0.25">
      <c r="A41" s="53" t="s">
        <v>71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5"/>
      <c r="M41" s="54"/>
      <c r="N41" s="54"/>
      <c r="O41" s="54"/>
      <c r="P41" s="55"/>
      <c r="Q41" s="54"/>
      <c r="R41" s="54"/>
      <c r="S41" s="54"/>
      <c r="T41" s="54"/>
      <c r="U41" s="54"/>
      <c r="V41" s="54"/>
      <c r="W41" s="54"/>
      <c r="X41" s="56"/>
      <c r="Y41" s="55"/>
      <c r="Z41" s="57"/>
      <c r="AA41" s="57">
        <v>1</v>
      </c>
      <c r="AB41" s="60">
        <f t="shared" si="9"/>
        <v>1</v>
      </c>
      <c r="AC41" s="58" t="s">
        <v>78</v>
      </c>
      <c r="AD41" s="45"/>
    </row>
    <row r="42" spans="1:30" s="2" customFormat="1" x14ac:dyDescent="0.25">
      <c r="A42" s="53" t="s">
        <v>72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5"/>
      <c r="M42" s="54"/>
      <c r="N42" s="54"/>
      <c r="O42" s="54"/>
      <c r="P42" s="55"/>
      <c r="Q42" s="54"/>
      <c r="R42" s="54"/>
      <c r="S42" s="54"/>
      <c r="T42" s="54"/>
      <c r="U42" s="54"/>
      <c r="V42" s="54"/>
      <c r="W42" s="54"/>
      <c r="X42" s="56"/>
      <c r="Y42" s="55"/>
      <c r="Z42" s="57"/>
      <c r="AA42" s="57">
        <v>1</v>
      </c>
      <c r="AB42" s="60">
        <f t="shared" si="9"/>
        <v>1</v>
      </c>
      <c r="AC42" s="58" t="s">
        <v>78</v>
      </c>
      <c r="AD42" s="45"/>
    </row>
    <row r="43" spans="1:30" s="2" customFormat="1" x14ac:dyDescent="0.25">
      <c r="A43" s="53" t="s">
        <v>73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5"/>
      <c r="M43" s="54"/>
      <c r="N43" s="54"/>
      <c r="O43" s="54"/>
      <c r="P43" s="55"/>
      <c r="Q43" s="54"/>
      <c r="R43" s="54"/>
      <c r="S43" s="54"/>
      <c r="T43" s="54"/>
      <c r="U43" s="54"/>
      <c r="V43" s="54"/>
      <c r="W43" s="54"/>
      <c r="X43" s="56"/>
      <c r="Y43" s="55"/>
      <c r="Z43" s="57"/>
      <c r="AA43" s="57">
        <v>1</v>
      </c>
      <c r="AB43" s="60">
        <f t="shared" si="9"/>
        <v>1</v>
      </c>
      <c r="AC43" s="58" t="s">
        <v>79</v>
      </c>
      <c r="AD43" s="45"/>
    </row>
    <row r="44" spans="1:30" s="2" customFormat="1" x14ac:dyDescent="0.25">
      <c r="A44" s="53" t="s">
        <v>74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5"/>
      <c r="M44" s="54"/>
      <c r="N44" s="54"/>
      <c r="O44" s="54"/>
      <c r="P44" s="55"/>
      <c r="Q44" s="54"/>
      <c r="R44" s="54"/>
      <c r="S44" s="54"/>
      <c r="T44" s="54"/>
      <c r="U44" s="54"/>
      <c r="V44" s="54"/>
      <c r="W44" s="54"/>
      <c r="X44" s="56"/>
      <c r="Y44" s="55"/>
      <c r="Z44" s="57"/>
      <c r="AA44" s="57">
        <v>1</v>
      </c>
      <c r="AB44" s="60">
        <f t="shared" si="9"/>
        <v>1</v>
      </c>
      <c r="AC44" s="58" t="s">
        <v>79</v>
      </c>
      <c r="AD44" s="45"/>
    </row>
    <row r="45" spans="1:30" s="2" customFormat="1" x14ac:dyDescent="0.25">
      <c r="A45" s="53" t="s">
        <v>55</v>
      </c>
      <c r="B45" s="64" t="s">
        <v>83</v>
      </c>
      <c r="C45" s="54"/>
      <c r="D45" s="54"/>
      <c r="E45" s="54"/>
      <c r="F45" s="54"/>
      <c r="G45" s="54"/>
      <c r="H45" s="54"/>
      <c r="I45" s="54"/>
      <c r="J45" s="54"/>
      <c r="K45" s="54"/>
      <c r="L45" s="55"/>
      <c r="M45" s="54"/>
      <c r="N45" s="54"/>
      <c r="O45" s="54"/>
      <c r="P45" s="55"/>
      <c r="Q45" s="54"/>
      <c r="R45" s="54"/>
      <c r="S45" s="54"/>
      <c r="T45" s="54"/>
      <c r="U45" s="54"/>
      <c r="V45" s="54"/>
      <c r="W45" s="54"/>
      <c r="X45" s="56"/>
      <c r="Y45" s="55"/>
      <c r="Z45" s="57"/>
      <c r="AA45" s="57"/>
      <c r="AB45" s="61"/>
      <c r="AC45" s="58"/>
      <c r="AD45" s="45"/>
    </row>
    <row r="46" spans="1:30" s="2" customFormat="1" x14ac:dyDescent="0.25">
      <c r="A46" s="53" t="s">
        <v>56</v>
      </c>
      <c r="B46" s="64" t="s">
        <v>83</v>
      </c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54"/>
      <c r="N46" s="54"/>
      <c r="O46" s="54"/>
      <c r="P46" s="55"/>
      <c r="Q46" s="54"/>
      <c r="R46" s="54"/>
      <c r="S46" s="54"/>
      <c r="T46" s="54"/>
      <c r="U46" s="54"/>
      <c r="V46" s="54"/>
      <c r="W46" s="54"/>
      <c r="X46" s="56"/>
      <c r="Y46" s="55"/>
      <c r="Z46" s="57"/>
      <c r="AA46" s="57"/>
      <c r="AB46" s="61"/>
      <c r="AC46" s="58"/>
      <c r="AD46" s="45"/>
    </row>
    <row r="47" spans="1:30" s="2" customFormat="1" x14ac:dyDescent="0.25">
      <c r="A47" s="53" t="s">
        <v>57</v>
      </c>
      <c r="B47" s="64" t="s">
        <v>83</v>
      </c>
      <c r="C47" s="54"/>
      <c r="D47" s="54"/>
      <c r="E47" s="54"/>
      <c r="F47" s="54"/>
      <c r="G47" s="54"/>
      <c r="H47" s="54"/>
      <c r="I47" s="54"/>
      <c r="J47" s="54"/>
      <c r="K47" s="54"/>
      <c r="L47" s="55"/>
      <c r="M47" s="54"/>
      <c r="N47" s="54"/>
      <c r="O47" s="54"/>
      <c r="P47" s="55"/>
      <c r="Q47" s="54"/>
      <c r="R47" s="54"/>
      <c r="S47" s="54"/>
      <c r="T47" s="54"/>
      <c r="U47" s="54"/>
      <c r="V47" s="54"/>
      <c r="W47" s="54"/>
      <c r="X47" s="56"/>
      <c r="Y47" s="55"/>
      <c r="Z47" s="57"/>
      <c r="AA47" s="57"/>
      <c r="AB47" s="61"/>
      <c r="AC47" s="58"/>
      <c r="AD47" s="45"/>
    </row>
    <row r="48" spans="1:30" s="2" customFormat="1" ht="18.75" thickBot="1" x14ac:dyDescent="0.3">
      <c r="A48" s="29" t="s">
        <v>12</v>
      </c>
      <c r="B48" s="30"/>
      <c r="C48" s="30"/>
      <c r="D48" s="31"/>
      <c r="E48" s="31"/>
      <c r="F48" s="31"/>
      <c r="G48" s="32"/>
      <c r="H48" s="31"/>
      <c r="I48" s="31"/>
      <c r="J48" s="31"/>
      <c r="K48" s="40"/>
      <c r="L48" s="32"/>
      <c r="M48" s="40"/>
      <c r="N48" s="40"/>
      <c r="O48" s="40"/>
      <c r="P48" s="32"/>
      <c r="Q48" s="40"/>
      <c r="R48" s="40"/>
      <c r="S48" s="40"/>
      <c r="T48" s="40"/>
      <c r="U48" s="40"/>
      <c r="V48" s="40"/>
      <c r="W48" s="40"/>
      <c r="X48" s="31">
        <f>SUM(X5:X38)</f>
        <v>5825810.8825326338</v>
      </c>
      <c r="Y48" s="32">
        <f>SUM(Y5:Y38)</f>
        <v>1.0000000000000004</v>
      </c>
      <c r="Z48" s="51">
        <f>SUM(Z5:Z35)</f>
        <v>245.00000000000011</v>
      </c>
      <c r="AA48" s="51">
        <f>SUM(AA5:AA44)</f>
        <v>55</v>
      </c>
      <c r="AB48" s="62">
        <v>300</v>
      </c>
      <c r="AC48" s="46"/>
    </row>
    <row r="49" spans="1:27" ht="29.25" customHeight="1" x14ac:dyDescent="0.25">
      <c r="A49" s="63" t="s">
        <v>81</v>
      </c>
    </row>
    <row r="50" spans="1:27" ht="18" customHeight="1" x14ac:dyDescent="0.25"/>
    <row r="51" spans="1:27" ht="18" customHeight="1" x14ac:dyDescent="0.25"/>
    <row r="52" spans="1:27" ht="18" customHeight="1" x14ac:dyDescent="0.25">
      <c r="Y52" s="79"/>
      <c r="Z52" s="79"/>
      <c r="AA52" s="79"/>
    </row>
    <row r="53" spans="1:27" ht="18" customHeight="1" x14ac:dyDescent="0.25"/>
    <row r="54" spans="1:27" ht="18" customHeight="1" x14ac:dyDescent="0.25"/>
    <row r="55" spans="1:27" ht="18" customHeight="1" x14ac:dyDescent="0.25"/>
    <row r="56" spans="1:27" ht="18" customHeight="1" x14ac:dyDescent="0.25"/>
    <row r="57" spans="1:27" ht="18" customHeight="1" x14ac:dyDescent="0.25"/>
    <row r="58" spans="1:27" ht="18" customHeight="1" x14ac:dyDescent="0.25"/>
    <row r="59" spans="1:27" ht="18" customHeight="1" x14ac:dyDescent="0.25"/>
    <row r="60" spans="1:27" ht="18" customHeight="1" x14ac:dyDescent="0.25"/>
    <row r="61" spans="1:27" ht="18" customHeight="1" x14ac:dyDescent="0.25"/>
    <row r="62" spans="1:27" ht="18" customHeight="1" x14ac:dyDescent="0.25"/>
    <row r="63" spans="1:27" ht="18" customHeight="1" x14ac:dyDescent="0.25"/>
    <row r="64" spans="1:27" ht="18" customHeight="1" x14ac:dyDescent="0.25"/>
  </sheetData>
  <sortState ref="A5:AA35">
    <sortCondition descending="1" ref="X5:X35"/>
  </sortState>
  <mergeCells count="14">
    <mergeCell ref="A1:AC1"/>
    <mergeCell ref="B3:D3"/>
    <mergeCell ref="E3:I3"/>
    <mergeCell ref="J3:M3"/>
    <mergeCell ref="N3:Q3"/>
    <mergeCell ref="R3:T3"/>
    <mergeCell ref="U3:W3"/>
    <mergeCell ref="A3:A4"/>
    <mergeCell ref="X3:X4"/>
    <mergeCell ref="Y3:Y4"/>
    <mergeCell ref="AC3:AC4"/>
    <mergeCell ref="Z3:Z4"/>
    <mergeCell ref="AA3:AA4"/>
    <mergeCell ref="AB3:AB4"/>
  </mergeCells>
  <phoneticPr fontId="9" type="noConversion"/>
  <conditionalFormatting sqref="A36:A47 A5:Y35 A48:Y48 L36:Y47 Z5:AC48">
    <cfRule type="expression" dxfId="7" priority="25">
      <formula>MOD(ROW(),2)</formula>
    </cfRule>
    <cfRule type="expression" dxfId="6" priority="26">
      <formula>"MOD(ROW(),2)=1"</formula>
    </cfRule>
    <cfRule type="expression" dxfId="5" priority="27">
      <formula>"MOD(ROW(),2)=0"</formula>
    </cfRule>
    <cfRule type="expression" dxfId="4" priority="28">
      <formula>"MOD(ROW(),2)=0"</formula>
    </cfRule>
  </conditionalFormatting>
  <conditionalFormatting sqref="B36:K47">
    <cfRule type="expression" dxfId="3" priority="5">
      <formula>MOD(ROW(),2)</formula>
    </cfRule>
    <cfRule type="expression" dxfId="2" priority="6">
      <formula>"MOD(ROW(),2)=1"</formula>
    </cfRule>
    <cfRule type="expression" dxfId="1" priority="7">
      <formula>"MOD(ROW(),2)=0"</formula>
    </cfRule>
    <cfRule type="expression" dxfId="0" priority="8">
      <formula>"MOD(ROW(),2)=0"</formula>
    </cfRule>
  </conditionalFormatting>
  <printOptions horizontalCentered="1"/>
  <pageMargins left="0.62986111111111098" right="0.23611111111111099" top="0.74791666666666701" bottom="0.74791666666666701" header="0.31458333333333299" footer="0.31458333333333299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2021-04-01T03:31:54Z</cp:lastPrinted>
  <dcterms:created xsi:type="dcterms:W3CDTF">2015-06-05T18:19:00Z</dcterms:created>
  <dcterms:modified xsi:type="dcterms:W3CDTF">2021-04-19T08:09:50Z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