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5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Sheet1" sheetId="9" r:id="rId9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<sst xmlns="http://schemas.openxmlformats.org/spreadsheetml/2006/main" count="507" uniqueCount="281">
  <si>
    <t>附件3：2019年市级部门预算公开表</t>
  </si>
  <si>
    <t>部门预算公开表01</t>
  </si>
  <si>
    <t>部门收支预算总表</t>
  </si>
  <si>
    <t>部门名称：慈溪市民政局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</si>
  <si>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</si>
  <si>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</si>
  <si>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</si>
  <si>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</si>
  <si>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</si>
  <si>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</si>
  <si>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一、社会保障和就业支出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</si>
  <si>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</si>
  <si>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</si>
  <si>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</si>
  <si>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</si>
  <si>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</si>
  <si>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</si>
  <si>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</si>
  <si>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</si>
  <si>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</si>
  <si>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</si>
  <si>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</si>
  <si>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</si>
  <si>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 xml:space="preserve">    一般公共预算拨款</t>
  </si>
  <si>
    <t>（一）、民政管理事务</t>
  </si>
  <si>
    <t xml:space="preserve">    政府性基金预算拨款</t>
  </si>
  <si>
    <t xml:space="preserve"> 行政运行(民政管理)</t>
  </si>
  <si>
    <t>二、专户资金</t>
  </si>
  <si>
    <t>民间组织管理支出</t>
  </si>
  <si>
    <t>三、事业收入（不含专户资金）</t>
  </si>
  <si>
    <t>行政区划和地名管理</t>
  </si>
  <si>
    <t>四、事业单位经营收入</t>
  </si>
  <si>
    <t>基层政权和社区建设</t>
  </si>
  <si>
    <t>五、其他收入</t>
  </si>
  <si>
    <t>其他民政管理事务支出</t>
  </si>
  <si>
    <t>（二）、行政事业单位离退休</t>
  </si>
  <si>
    <t>本年收入合计</t>
  </si>
  <si>
    <t>归口管理的行政单位离退休</t>
  </si>
  <si>
    <t>六、上级补助收入</t>
  </si>
  <si>
    <t>事业单位离退休</t>
  </si>
  <si>
    <t>七、附属单位上缴收入</t>
  </si>
  <si>
    <t>机关事业单位基本养老保险缴费支出</t>
  </si>
  <si>
    <t>八、用事业基金弥补收支差额</t>
  </si>
  <si>
    <t>机关事业单位职业年金缴费支出</t>
  </si>
  <si>
    <t>九、上年结转</t>
  </si>
  <si>
    <t>其他行政事业单位离退休支出</t>
  </si>
  <si>
    <t>其中：政府性基金预算结转</t>
  </si>
  <si>
    <t>（三）、抚恤</t>
  </si>
  <si>
    <t xml:space="preserve">     专户资金结转</t>
  </si>
  <si>
    <t>死亡抚恤</t>
  </si>
  <si>
    <t xml:space="preserve">     其他资金结转</t>
  </si>
  <si>
    <t>伤残抚恤</t>
  </si>
  <si>
    <t>在乡复员、退伍军人生活补助</t>
  </si>
  <si>
    <t>义务兵优待</t>
  </si>
  <si>
    <t>农村籍退役士兵老年生活补助</t>
  </si>
  <si>
    <t xml:space="preserve"> 优抚事业单位支出</t>
  </si>
  <si>
    <t>其他优抚支出</t>
  </si>
  <si>
    <t>（四）、退役安置</t>
  </si>
  <si>
    <t>退役士兵安置</t>
  </si>
  <si>
    <t>军队移交政府离退休人员安置</t>
  </si>
  <si>
    <t>军队移交政府离退休干部管理机构</t>
  </si>
  <si>
    <t>（五）、社会福利</t>
  </si>
  <si>
    <t>儿童福利</t>
  </si>
  <si>
    <t>老年福利</t>
  </si>
  <si>
    <t>殡葬</t>
  </si>
  <si>
    <t xml:space="preserve"> 社会福利事业单位</t>
  </si>
  <si>
    <t>其他社会福利支出</t>
  </si>
  <si>
    <t>（七）、最低生活保障</t>
  </si>
  <si>
    <t>城市最低生活保障金支出</t>
  </si>
  <si>
    <t>农村最低生活保障金支出</t>
  </si>
  <si>
    <t>（八）、临时救助</t>
  </si>
  <si>
    <t>临时救助支出</t>
  </si>
  <si>
    <t xml:space="preserve"> 流浪乞讨人员救助支出</t>
  </si>
  <si>
    <t>（九）、特困人员救助供养</t>
  </si>
  <si>
    <t xml:space="preserve"> 城市特困人员救助供养支出</t>
  </si>
  <si>
    <t>农村特困人员救助供养</t>
  </si>
  <si>
    <t>（十）、大中型水库移民后期扶持基金支出</t>
  </si>
  <si>
    <t>移民补助</t>
  </si>
  <si>
    <t>其他大中型水库移民后期扶持基金支出</t>
  </si>
  <si>
    <t>（十一）、小型水库移民扶助基金安排的支出</t>
  </si>
  <si>
    <t>基础设施建设和经济发展</t>
  </si>
  <si>
    <t>（十二）、其他生活救助</t>
  </si>
  <si>
    <t>其他农村生活救助</t>
  </si>
  <si>
    <t>（十三）、退役军人管理事务</t>
  </si>
  <si>
    <t>拥军优属</t>
  </si>
  <si>
    <t>事业运行（退役军人）</t>
  </si>
  <si>
    <t>其他退役军人事务管理支出</t>
  </si>
  <si>
    <t>二、卫生健康支出</t>
  </si>
  <si>
    <t>（一）、行政事业单位医疗</t>
  </si>
  <si>
    <t>行政单位医疗</t>
  </si>
  <si>
    <t>事业单位医疗</t>
  </si>
  <si>
    <t>公务员医疗补助</t>
  </si>
  <si>
    <t>（二）、医疗救助</t>
  </si>
  <si>
    <t>城乡医疗救助</t>
  </si>
  <si>
    <t>（三）、优抚对象医疗</t>
  </si>
  <si>
    <t>优抚对象医疗补助</t>
  </si>
  <si>
    <t>（四）、老龄卫生健康事务</t>
  </si>
  <si>
    <t>老龄卫生健康事务</t>
  </si>
  <si>
    <t>三、城乡社区支出</t>
  </si>
  <si>
    <t>(一）、国有土地使用证出让收入及对应专项债务收入安排的支出</t>
  </si>
  <si>
    <t>补助被征地农民支出</t>
  </si>
  <si>
    <t>四、农林水支出</t>
  </si>
  <si>
    <t>(一）、农业</t>
  </si>
  <si>
    <t>防灾救灾</t>
  </si>
  <si>
    <t>(二）、水利</t>
  </si>
  <si>
    <t>大中型水库移民后期扶持专项支出</t>
  </si>
  <si>
    <t>(三）、大中型水库库区基金安排的支出</t>
  </si>
  <si>
    <t>其他大中型水库库区基金支出</t>
  </si>
  <si>
    <t>四、住房保障支出</t>
  </si>
  <si>
    <t>（一）、住房改革支出</t>
  </si>
  <si>
    <t>住房公积金</t>
  </si>
  <si>
    <t>五、其他支出</t>
  </si>
  <si>
    <t>（一）、彩票发行销售机构业务费安排的支出</t>
  </si>
  <si>
    <t>福利彩票销售机构的业务费支出</t>
  </si>
  <si>
    <t>（二）、彩票公益金及对应专项债务收入安排的支出</t>
  </si>
  <si>
    <t>用于社会福利的彩票公益金支出</t>
  </si>
  <si>
    <t>收  入  总  计</t>
  </si>
  <si>
    <t>支  出  总  计</t>
  </si>
  <si>
    <t>科目均细化至支出功能分类的项级科目</t>
  </si>
  <si>
    <t>部门预算公开表02</t>
  </si>
  <si>
    <t>部门收入预算总表</t>
  </si>
  <si>
    <t>单位名称</t>
  </si>
  <si>
    <t>专户资金</t>
  </si>
  <si>
    <t>事业收入（不含专户资金）</t>
  </si>
  <si>
    <t>其他收入</t>
  </si>
  <si>
    <t>上级补助收入</t>
  </si>
  <si>
    <t>附属单位上缴收入</t>
  </si>
  <si>
    <t>一般公共预算拨款</t>
  </si>
  <si>
    <t>政府性基金预算拨款</t>
  </si>
  <si>
    <t>民政局</t>
  </si>
  <si>
    <t>民政局本级</t>
  </si>
  <si>
    <t xml:space="preserve">  烈士馆</t>
  </si>
  <si>
    <t xml:space="preserve">  三北公墓</t>
  </si>
  <si>
    <t xml:space="preserve">  民政执法大队</t>
  </si>
  <si>
    <t xml:space="preserve">  救助站</t>
  </si>
  <si>
    <t xml:space="preserve">  福利院</t>
  </si>
  <si>
    <t xml:space="preserve">  福企办</t>
  </si>
  <si>
    <t xml:space="preserve">  老年活动中心</t>
  </si>
  <si>
    <t>军队离退休干部休养所</t>
  </si>
  <si>
    <t>老人公寓</t>
  </si>
  <si>
    <t>部门预算公开表03</t>
  </si>
  <si>
    <t>部门支出预算总表</t>
  </si>
  <si>
    <r>
      <t>部门名称</t>
    </r>
    <r>
      <rPr>
        <b/>
        <sz val="9"/>
        <rFont val="宋体"/>
        <family val="0"/>
      </rPr>
      <t>：慈溪市民政局</t>
    </r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</si>
  <si>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</si>
  <si>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</si>
  <si>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</si>
  <si>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</si>
  <si>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</si>
  <si>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</si>
  <si>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</si>
  <si>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 xml:space="preserve">  老人公寓</t>
  </si>
  <si>
    <t>部门预算公开表04</t>
  </si>
  <si>
    <t>财政拨款收支预算表</t>
  </si>
  <si>
    <r>
      <t>部门名称</t>
    </r>
    <r>
      <rPr>
        <b/>
        <sz val="10"/>
        <rFont val="宋体"/>
        <family val="0"/>
      </rPr>
      <t>：慈溪市民政局</t>
    </r>
  </si>
  <si>
    <t>一、本年收入</t>
  </si>
  <si>
    <t>一、本年支出</t>
  </si>
  <si>
    <t>(二）、大中型水库库区基金安排的支出</t>
  </si>
  <si>
    <t>二、上年结转</t>
  </si>
  <si>
    <t>二、结转下年</t>
  </si>
  <si>
    <t xml:space="preserve">    政府性基金预算结转</t>
  </si>
  <si>
    <t xml:space="preserve">     </t>
  </si>
  <si>
    <t>科目细化至支出功能分类的项级科目</t>
  </si>
  <si>
    <t>部门预算公开表05</t>
  </si>
  <si>
    <t>一般公共预算支出表</t>
  </si>
  <si>
    <t>功能科目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</si>
  <si>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年执行数</t>
    </r>
  </si>
  <si>
    <t>2019年预算数</t>
  </si>
  <si>
    <t>2019年预算数比2018年执行数</t>
  </si>
  <si>
    <t>科目编码</t>
  </si>
  <si>
    <t>科目名称</t>
  </si>
  <si>
    <t>增减额</t>
  </si>
  <si>
    <t>增减比例</t>
  </si>
  <si>
    <t>一、科学技术支出</t>
  </si>
  <si>
    <t>20604</t>
  </si>
  <si>
    <t>（一）、技术研究与开发</t>
  </si>
  <si>
    <t>2060499</t>
  </si>
  <si>
    <t>其他技术研究与开发支出</t>
  </si>
  <si>
    <t>208</t>
  </si>
  <si>
    <t>退役士兵管理教育</t>
  </si>
  <si>
    <t>（六）、自然灾害生活救助</t>
  </si>
  <si>
    <t>其他自然灾害生活救助支出</t>
  </si>
  <si>
    <t>（一）、城乡社区公共设施</t>
  </si>
  <si>
    <t>其他城乡社区公共设施支出</t>
  </si>
  <si>
    <t>部门与预算公开表06</t>
  </si>
  <si>
    <t>一般公共预算基本支出表</t>
  </si>
  <si>
    <t>部门预算支出经济分类科目</t>
  </si>
  <si>
    <t>2019年基本支出</t>
  </si>
  <si>
    <t>人员经费</t>
  </si>
  <si>
    <t>公用经费</t>
  </si>
  <si>
    <t>301</t>
  </si>
  <si>
    <t>工资福利支出</t>
  </si>
  <si>
    <t xml:space="preserve"> 30101</t>
  </si>
  <si>
    <t xml:space="preserve"> 基本工资</t>
  </si>
  <si>
    <t xml:space="preserve"> 30102</t>
  </si>
  <si>
    <t xml:space="preserve"> 津贴补贴</t>
  </si>
  <si>
    <t xml:space="preserve"> 30103</t>
  </si>
  <si>
    <t xml:space="preserve"> 奖金</t>
  </si>
  <si>
    <t xml:space="preserve"> 30107</t>
  </si>
  <si>
    <t xml:space="preserve"> 绩效工资</t>
  </si>
  <si>
    <t xml:space="preserve"> 30108</t>
  </si>
  <si>
    <t xml:space="preserve"> 机关事业单位基本养老保险缴费</t>
  </si>
  <si>
    <t xml:space="preserve"> 30109</t>
  </si>
  <si>
    <t xml:space="preserve"> 职业年金缴费</t>
  </si>
  <si>
    <t xml:space="preserve"> 30110</t>
  </si>
  <si>
    <t xml:space="preserve"> 职工基本医疗保险缴费</t>
  </si>
  <si>
    <t xml:space="preserve"> 30111</t>
  </si>
  <si>
    <t xml:space="preserve"> 公务员医疗补助缴费</t>
  </si>
  <si>
    <t xml:space="preserve"> 30112</t>
  </si>
  <si>
    <t xml:space="preserve"> 其他社会保障缴费</t>
  </si>
  <si>
    <t xml:space="preserve"> 30113</t>
  </si>
  <si>
    <t xml:space="preserve"> 住房公积金</t>
  </si>
  <si>
    <t xml:space="preserve"> 30199</t>
  </si>
  <si>
    <t xml:space="preserve"> 其他工资福利支出</t>
  </si>
  <si>
    <t>302</t>
  </si>
  <si>
    <t>商品和服务支出</t>
  </si>
  <si>
    <t xml:space="preserve"> 30201</t>
  </si>
  <si>
    <t xml:space="preserve"> 办公费</t>
  </si>
  <si>
    <t xml:space="preserve"> 30202</t>
  </si>
  <si>
    <t xml:space="preserve"> 印刷费</t>
  </si>
  <si>
    <t xml:space="preserve"> 30204</t>
  </si>
  <si>
    <t xml:space="preserve"> 手续费</t>
  </si>
  <si>
    <t xml:space="preserve"> 30205</t>
  </si>
  <si>
    <t xml:space="preserve"> 水费</t>
  </si>
  <si>
    <t xml:space="preserve"> 30206</t>
  </si>
  <si>
    <t xml:space="preserve"> 电费</t>
  </si>
  <si>
    <t xml:space="preserve"> 30207</t>
  </si>
  <si>
    <t xml:space="preserve"> 邮电费</t>
  </si>
  <si>
    <t xml:space="preserve"> 30209</t>
  </si>
  <si>
    <t xml:space="preserve"> 物业管理费</t>
  </si>
  <si>
    <t xml:space="preserve"> 30211</t>
  </si>
  <si>
    <t xml:space="preserve"> 差旅费</t>
  </si>
  <si>
    <t xml:space="preserve"> 30213</t>
  </si>
  <si>
    <t xml:space="preserve"> 维修（护）费</t>
  </si>
  <si>
    <t xml:space="preserve"> 30215</t>
  </si>
  <si>
    <t xml:space="preserve"> 会议费</t>
  </si>
  <si>
    <t xml:space="preserve"> 30216</t>
  </si>
  <si>
    <t xml:space="preserve"> 培训费</t>
  </si>
  <si>
    <t xml:space="preserve"> 30217</t>
  </si>
  <si>
    <t xml:space="preserve"> 公务接待费</t>
  </si>
  <si>
    <t xml:space="preserve"> 30226</t>
  </si>
  <si>
    <t xml:space="preserve"> 劳务费</t>
  </si>
  <si>
    <t xml:space="preserve"> 30228</t>
  </si>
  <si>
    <t xml:space="preserve"> 工会经费</t>
  </si>
  <si>
    <t xml:space="preserve"> 30229</t>
  </si>
  <si>
    <t xml:space="preserve"> 福利费</t>
  </si>
  <si>
    <t xml:space="preserve"> 30231</t>
  </si>
  <si>
    <t xml:space="preserve"> 公务用车运行维护费</t>
  </si>
  <si>
    <t xml:space="preserve"> 30239</t>
  </si>
  <si>
    <t xml:space="preserve"> 其他交通费用</t>
  </si>
  <si>
    <t xml:space="preserve"> 30299</t>
  </si>
  <si>
    <t xml:space="preserve"> 其他商品和劳务支出</t>
  </si>
  <si>
    <t>303</t>
  </si>
  <si>
    <t>对个人和家庭的补助</t>
  </si>
  <si>
    <t xml:space="preserve"> 30301</t>
  </si>
  <si>
    <t xml:space="preserve"> 离休费</t>
  </si>
  <si>
    <t xml:space="preserve"> 30302</t>
  </si>
  <si>
    <t xml:space="preserve"> 退休费</t>
  </si>
  <si>
    <t xml:space="preserve"> 30305</t>
  </si>
  <si>
    <t xml:space="preserve"> 生活补助</t>
  </si>
  <si>
    <t xml:space="preserve"> 30309</t>
  </si>
  <si>
    <t xml:space="preserve"> 奖励金</t>
  </si>
  <si>
    <t xml:space="preserve"> 30399</t>
  </si>
  <si>
    <t xml:space="preserve"> 其他对个人和家庭的补助支出</t>
  </si>
  <si>
    <t>科目细化至支出部门预算支出经济分类的款级科目</t>
  </si>
  <si>
    <t>部门预算公开表07</t>
  </si>
  <si>
    <t>政府性基金预算支出表</t>
  </si>
  <si>
    <t>本年政府性基金预算支出</t>
  </si>
  <si>
    <t>20822</t>
  </si>
  <si>
    <t>没有数据的表格必须空表公开并注明“ XX局没有政府性基金预算拨款安排的支出，故本表无数据。”</t>
  </si>
  <si>
    <t>部门预算公开表08</t>
  </si>
  <si>
    <t>一般公共预算“三公”经费支出表</t>
  </si>
  <si>
    <t>项  目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</si>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</sst>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00"/>
    <numFmt numFmtId="179" formatCode=";;"/>
  </numFmts>
  <fonts count="5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sz val="9"/>
      <name val="方正书宋_GBK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6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176" fontId="5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vertical="center" wrapText="1"/>
    </xf>
    <xf numFmtId="177" fontId="2" fillId="0" borderId="10" xfId="19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11" fillId="0" borderId="18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33" borderId="18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2" fillId="0" borderId="2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34" borderId="0" xfId="0" applyNumberFormat="1" applyFont="1" applyFill="1" applyAlignment="1" applyProtection="1">
      <alignment/>
      <protection/>
    </xf>
    <xf numFmtId="4" fontId="2" fillId="34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9" fontId="2" fillId="34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92"/>
  <sheetViews>
    <sheetView workbookViewId="0" topLeftCell="A1">
      <selection activeCell="B8" sqref="B8"/>
    </sheetView>
  </sheetViews>
  <sheetFormatPr defaultColWidth="6.875" defaultRowHeight="19.5" customHeight="1"/>
  <cols>
    <col min="1" max="1" width="34.875" style="6" customWidth="1"/>
    <col min="2" max="2" width="31.50390625" style="0" customWidth="1"/>
    <col min="3" max="3" width="29.375" style="0" customWidth="1"/>
    <col min="4" max="4" width="24.00390625" style="0" customWidth="1"/>
    <col min="5" max="10" width="6.875" style="6" customWidth="1"/>
    <col min="11" max="31" width="6.875" style="6" hidden="1" customWidth="1"/>
    <col min="32" max="253" width="6.875" style="6" customWidth="1"/>
  </cols>
  <sheetData>
    <row r="1" ht="19.5" customHeight="1">
      <c r="A1" s="47" t="s">
        <v>0</v>
      </c>
    </row>
    <row r="2" spans="1:4" ht="15" customHeight="1">
      <c r="A2" s="75"/>
      <c r="D2" s="76" t="s">
        <v>1</v>
      </c>
    </row>
    <row r="3" spans="1:253" s="8" customFormat="1" ht="28.5" customHeight="1">
      <c r="A3" s="77" t="s">
        <v>2</v>
      </c>
      <c r="B3" s="77"/>
      <c r="C3" s="78"/>
      <c r="D3" s="7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12" ht="15" customHeight="1">
      <c r="A4" s="49" t="s">
        <v>3</v>
      </c>
      <c r="B4" s="6"/>
      <c r="C4" s="6"/>
      <c r="D4" s="79" t="s">
        <v>4</v>
      </c>
      <c r="H4" s="114"/>
      <c r="I4" s="114"/>
      <c r="J4" s="114"/>
      <c r="K4" s="114"/>
      <c r="L4" s="114"/>
    </row>
    <row r="5" spans="1:20" ht="21" customHeight="1">
      <c r="A5" s="80" t="s">
        <v>5</v>
      </c>
      <c r="B5" s="81"/>
      <c r="C5" s="80" t="s">
        <v>6</v>
      </c>
      <c r="D5" s="82"/>
      <c r="E5" s="114"/>
      <c r="H5" s="114"/>
      <c r="I5" s="114"/>
      <c r="J5" s="114"/>
      <c r="K5" s="114"/>
      <c r="L5" s="114"/>
      <c r="M5" s="114"/>
      <c r="Q5" s="114"/>
      <c r="R5" s="114"/>
      <c r="S5" s="114"/>
      <c r="T5" s="114"/>
    </row>
    <row r="6" spans="1:30" ht="21" customHeight="1">
      <c r="A6" s="83" t="s">
        <v>7</v>
      </c>
      <c r="B6" s="83" t="s">
        <v>8</v>
      </c>
      <c r="C6" s="83" t="s">
        <v>7</v>
      </c>
      <c r="D6" s="29" t="s">
        <v>8</v>
      </c>
      <c r="E6" s="114"/>
      <c r="F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T6" s="114"/>
      <c r="U6" s="114"/>
      <c r="AD6" s="114"/>
    </row>
    <row r="7" spans="1:24" ht="21" customHeight="1">
      <c r="A7" s="41" t="s">
        <v>9</v>
      </c>
      <c r="B7" s="84">
        <f>B8+B9</f>
        <v>36487.11</v>
      </c>
      <c r="C7" s="35" t="s">
        <v>10</v>
      </c>
      <c r="D7" s="84">
        <f>D8+D14+D20+D28+D32+D38+D41+D44+D47+D50+D52+D54</f>
        <v>28444.150000000005</v>
      </c>
      <c r="E7" s="114"/>
      <c r="F7" s="114"/>
      <c r="G7" s="115"/>
      <c r="J7" s="114"/>
      <c r="K7" s="116" t="s">
        <v>11</v>
      </c>
      <c r="L7" s="117" t="s">
        <v>12</v>
      </c>
      <c r="M7" s="117" t="s">
        <v>13</v>
      </c>
      <c r="N7" s="117" t="s">
        <v>14</v>
      </c>
      <c r="O7" s="116" t="s">
        <v>15</v>
      </c>
      <c r="P7" s="116" t="s">
        <v>16</v>
      </c>
      <c r="Q7" s="117" t="s">
        <v>17</v>
      </c>
      <c r="R7" s="116" t="s">
        <v>18</v>
      </c>
      <c r="S7" s="117" t="s">
        <v>19</v>
      </c>
      <c r="T7" s="119" t="s">
        <v>20</v>
      </c>
      <c r="U7" s="116" t="s">
        <v>19</v>
      </c>
      <c r="V7" s="116" t="s">
        <v>19</v>
      </c>
      <c r="W7" s="116" t="s">
        <v>21</v>
      </c>
      <c r="X7" s="116" t="s">
        <v>22</v>
      </c>
    </row>
    <row r="8" spans="1:28" ht="21" customHeight="1">
      <c r="A8" s="9" t="s">
        <v>23</v>
      </c>
      <c r="B8" s="85">
        <f>31280.9+1.76</f>
        <v>31282.66</v>
      </c>
      <c r="C8" s="35" t="s">
        <v>24</v>
      </c>
      <c r="D8" s="84">
        <f>SUM(D9:D13)</f>
        <v>4399.34</v>
      </c>
      <c r="H8" s="114"/>
      <c r="I8" s="114"/>
      <c r="K8" s="118"/>
      <c r="L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B8" s="114"/>
    </row>
    <row r="9" spans="1:29" ht="21" customHeight="1">
      <c r="A9" s="9" t="s">
        <v>25</v>
      </c>
      <c r="B9" s="84">
        <v>5204.45</v>
      </c>
      <c r="C9" s="68" t="s">
        <v>26</v>
      </c>
      <c r="D9" s="85">
        <f>1242.22+0.58</f>
        <v>1242.8</v>
      </c>
      <c r="J9" s="114"/>
      <c r="K9" s="114"/>
      <c r="L9" s="114"/>
      <c r="O9" s="114"/>
      <c r="R9" s="114"/>
      <c r="S9" s="114"/>
      <c r="T9" s="114"/>
      <c r="U9" s="114"/>
      <c r="X9" s="114"/>
      <c r="Y9" s="114"/>
      <c r="AC9" s="114"/>
    </row>
    <row r="10" spans="1:28" ht="21" customHeight="1">
      <c r="A10" s="41" t="s">
        <v>27</v>
      </c>
      <c r="B10" s="84"/>
      <c r="C10" s="39" t="s">
        <v>28</v>
      </c>
      <c r="D10" s="84">
        <v>86</v>
      </c>
      <c r="E10" s="114"/>
      <c r="O10" s="114"/>
      <c r="P10" s="114"/>
      <c r="Q10" s="114"/>
      <c r="R10" s="114"/>
      <c r="S10" s="114"/>
      <c r="T10" s="114"/>
      <c r="AB10" s="114"/>
    </row>
    <row r="11" spans="1:31" ht="30" customHeight="1">
      <c r="A11" s="74" t="s">
        <v>29</v>
      </c>
      <c r="B11" s="84"/>
      <c r="C11" s="39" t="s">
        <v>30</v>
      </c>
      <c r="D11" s="84">
        <v>84.39</v>
      </c>
      <c r="E11" s="114"/>
      <c r="N11" s="114"/>
      <c r="O11" s="114"/>
      <c r="P11" s="114"/>
      <c r="Q11" s="114"/>
      <c r="R11" s="114"/>
      <c r="AE11" s="114"/>
    </row>
    <row r="12" spans="1:17" ht="21" customHeight="1">
      <c r="A12" s="74" t="s">
        <v>31</v>
      </c>
      <c r="B12" s="57"/>
      <c r="C12" s="39" t="s">
        <v>32</v>
      </c>
      <c r="D12" s="84">
        <v>2552</v>
      </c>
      <c r="E12" s="114"/>
      <c r="G12" s="114"/>
      <c r="I12" s="114"/>
      <c r="N12" s="114"/>
      <c r="O12" s="114"/>
      <c r="P12" s="114"/>
      <c r="Q12" s="114"/>
    </row>
    <row r="13" spans="1:9" ht="21" customHeight="1">
      <c r="A13" s="74" t="s">
        <v>33</v>
      </c>
      <c r="B13" s="57"/>
      <c r="C13" s="39" t="s">
        <v>34</v>
      </c>
      <c r="D13" s="84">
        <v>434.15</v>
      </c>
      <c r="E13" s="114"/>
      <c r="G13" s="114"/>
      <c r="I13" s="114"/>
    </row>
    <row r="14" spans="1:21" ht="21" customHeight="1">
      <c r="A14" s="93"/>
      <c r="B14" s="57"/>
      <c r="C14" s="35" t="s">
        <v>35</v>
      </c>
      <c r="D14" s="84">
        <f>SUM(D15:D19)</f>
        <v>415.13</v>
      </c>
      <c r="E14" s="114"/>
      <c r="G14" s="114"/>
      <c r="I14" s="114"/>
      <c r="U14" s="114"/>
    </row>
    <row r="15" spans="1:9" ht="21" customHeight="1">
      <c r="A15" s="23" t="s">
        <v>36</v>
      </c>
      <c r="B15" s="87">
        <f>B7+B10+B11+B12+B13</f>
        <v>36487.11</v>
      </c>
      <c r="C15" s="39" t="s">
        <v>37</v>
      </c>
      <c r="D15" s="87">
        <v>0</v>
      </c>
      <c r="G15" s="114"/>
      <c r="I15" s="114"/>
    </row>
    <row r="16" spans="1:9" ht="21" customHeight="1">
      <c r="A16" s="41" t="s">
        <v>38</v>
      </c>
      <c r="B16" s="87">
        <v>6070.9</v>
      </c>
      <c r="C16" s="39" t="s">
        <v>39</v>
      </c>
      <c r="D16" s="87">
        <v>51.71</v>
      </c>
      <c r="G16" s="114"/>
      <c r="I16" s="114"/>
    </row>
    <row r="17" spans="1:7" ht="21" customHeight="1">
      <c r="A17" s="41" t="s">
        <v>40</v>
      </c>
      <c r="B17" s="87"/>
      <c r="C17" s="39" t="s">
        <v>41</v>
      </c>
      <c r="D17" s="87">
        <v>176.97</v>
      </c>
      <c r="G17" s="114"/>
    </row>
    <row r="18" spans="1:7" ht="21" customHeight="1">
      <c r="A18" s="41" t="s">
        <v>42</v>
      </c>
      <c r="B18" s="87"/>
      <c r="C18" s="39" t="s">
        <v>43</v>
      </c>
      <c r="D18" s="87">
        <v>69.61</v>
      </c>
      <c r="G18" s="114"/>
    </row>
    <row r="19" spans="1:7" ht="21" customHeight="1">
      <c r="A19" s="41" t="s">
        <v>44</v>
      </c>
      <c r="B19" s="92">
        <f>2505.37+1.98</f>
        <v>2507.35</v>
      </c>
      <c r="C19" s="39" t="s">
        <v>45</v>
      </c>
      <c r="D19" s="87">
        <v>116.84</v>
      </c>
      <c r="G19" s="114"/>
    </row>
    <row r="20" spans="1:7" ht="21" customHeight="1">
      <c r="A20" s="41" t="s">
        <v>46</v>
      </c>
      <c r="B20" s="87">
        <v>185.87</v>
      </c>
      <c r="C20" s="71" t="s">
        <v>47</v>
      </c>
      <c r="D20" s="87">
        <f>SUM(D21:D27)</f>
        <v>11796.630000000001</v>
      </c>
      <c r="G20" s="114"/>
    </row>
    <row r="21" spans="1:7" ht="21" customHeight="1">
      <c r="A21" s="41" t="s">
        <v>48</v>
      </c>
      <c r="B21" s="87"/>
      <c r="C21" s="72" t="s">
        <v>49</v>
      </c>
      <c r="D21" s="87">
        <v>612.75</v>
      </c>
      <c r="G21" s="114"/>
    </row>
    <row r="22" spans="1:7" ht="21" customHeight="1">
      <c r="A22" s="41" t="s">
        <v>50</v>
      </c>
      <c r="B22" s="94"/>
      <c r="C22" s="39" t="s">
        <v>51</v>
      </c>
      <c r="D22" s="87">
        <v>1830</v>
      </c>
      <c r="G22" s="114"/>
    </row>
    <row r="23" spans="1:7" ht="21" customHeight="1">
      <c r="A23" s="41"/>
      <c r="B23" s="94"/>
      <c r="C23" s="39" t="s">
        <v>52</v>
      </c>
      <c r="D23" s="87">
        <v>2384</v>
      </c>
      <c r="G23" s="114"/>
    </row>
    <row r="24" spans="1:7" ht="21" customHeight="1">
      <c r="A24" s="41"/>
      <c r="B24" s="94"/>
      <c r="C24" s="39" t="s">
        <v>53</v>
      </c>
      <c r="D24" s="87">
        <v>3830</v>
      </c>
      <c r="G24" s="114"/>
    </row>
    <row r="25" spans="1:7" ht="21" customHeight="1">
      <c r="A25" s="41"/>
      <c r="B25" s="94"/>
      <c r="C25" s="39" t="s">
        <v>54</v>
      </c>
      <c r="D25" s="87">
        <v>2429</v>
      </c>
      <c r="G25" s="114"/>
    </row>
    <row r="26" spans="1:7" ht="21" customHeight="1">
      <c r="A26" s="41"/>
      <c r="B26" s="94"/>
      <c r="C26" s="73" t="s">
        <v>55</v>
      </c>
      <c r="D26" s="92">
        <f>79.12+0.31</f>
        <v>79.43</v>
      </c>
      <c r="G26" s="114"/>
    </row>
    <row r="27" spans="1:7" ht="21" customHeight="1">
      <c r="A27" s="41"/>
      <c r="B27" s="94"/>
      <c r="C27" s="39" t="s">
        <v>56</v>
      </c>
      <c r="D27" s="87">
        <v>631.45</v>
      </c>
      <c r="G27" s="114"/>
    </row>
    <row r="28" spans="1:7" ht="21" customHeight="1">
      <c r="A28" s="41"/>
      <c r="B28" s="94"/>
      <c r="C28" s="35" t="s">
        <v>57</v>
      </c>
      <c r="D28" s="87">
        <f>SUM(D29:D31)</f>
        <v>3397.21</v>
      </c>
      <c r="G28" s="114"/>
    </row>
    <row r="29" spans="1:7" ht="21" customHeight="1">
      <c r="A29" s="41"/>
      <c r="B29" s="94"/>
      <c r="C29" s="39" t="s">
        <v>58</v>
      </c>
      <c r="D29" s="87">
        <v>3259</v>
      </c>
      <c r="G29" s="114"/>
    </row>
    <row r="30" spans="1:7" ht="21" customHeight="1">
      <c r="A30" s="41"/>
      <c r="B30" s="94"/>
      <c r="C30" s="39" t="s">
        <v>59</v>
      </c>
      <c r="D30" s="87">
        <v>128.07</v>
      </c>
      <c r="G30" s="114"/>
    </row>
    <row r="31" spans="1:7" ht="21" customHeight="1">
      <c r="A31" s="41"/>
      <c r="B31" s="94"/>
      <c r="C31" s="39" t="s">
        <v>60</v>
      </c>
      <c r="D31" s="87">
        <v>10.14</v>
      </c>
      <c r="G31" s="114"/>
    </row>
    <row r="32" spans="1:7" ht="21" customHeight="1">
      <c r="A32" s="41"/>
      <c r="B32" s="94"/>
      <c r="C32" s="35" t="s">
        <v>61</v>
      </c>
      <c r="D32" s="87">
        <f>SUM(D33:D37)</f>
        <v>2493.91</v>
      </c>
      <c r="G32" s="114"/>
    </row>
    <row r="33" spans="1:7" ht="21" customHeight="1">
      <c r="A33" s="41"/>
      <c r="B33" s="94"/>
      <c r="C33" s="39" t="s">
        <v>62</v>
      </c>
      <c r="D33" s="87">
        <v>557</v>
      </c>
      <c r="G33" s="114"/>
    </row>
    <row r="34" spans="1:7" ht="21" customHeight="1">
      <c r="A34" s="41"/>
      <c r="B34" s="94"/>
      <c r="C34" s="39" t="s">
        <v>63</v>
      </c>
      <c r="D34" s="87">
        <v>180</v>
      </c>
      <c r="G34" s="114"/>
    </row>
    <row r="35" spans="1:7" ht="21" customHeight="1">
      <c r="A35" s="41"/>
      <c r="B35" s="94"/>
      <c r="C35" s="39" t="s">
        <v>64</v>
      </c>
      <c r="D35" s="87">
        <v>1321.34</v>
      </c>
      <c r="G35" s="114"/>
    </row>
    <row r="36" spans="1:7" ht="21" customHeight="1">
      <c r="A36" s="41"/>
      <c r="B36" s="94"/>
      <c r="C36" s="73" t="s">
        <v>65</v>
      </c>
      <c r="D36" s="87">
        <v>341.89</v>
      </c>
      <c r="G36" s="114"/>
    </row>
    <row r="37" spans="1:7" ht="21" customHeight="1">
      <c r="A37" s="41"/>
      <c r="B37" s="94"/>
      <c r="C37" s="39" t="s">
        <v>66</v>
      </c>
      <c r="D37" s="87">
        <v>93.68</v>
      </c>
      <c r="G37" s="114"/>
    </row>
    <row r="38" spans="1:7" ht="21" customHeight="1">
      <c r="A38" s="41"/>
      <c r="B38" s="94"/>
      <c r="C38" s="35" t="s">
        <v>67</v>
      </c>
      <c r="D38" s="87">
        <f>D39+D40</f>
        <v>3074.81</v>
      </c>
      <c r="G38" s="114"/>
    </row>
    <row r="39" spans="1:7" ht="21" customHeight="1">
      <c r="A39" s="41"/>
      <c r="B39" s="94"/>
      <c r="C39" s="39" t="s">
        <v>68</v>
      </c>
      <c r="D39" s="87">
        <v>1774.81</v>
      </c>
      <c r="G39" s="114"/>
    </row>
    <row r="40" spans="1:7" ht="21" customHeight="1">
      <c r="A40" s="41"/>
      <c r="B40" s="94"/>
      <c r="C40" s="39" t="s">
        <v>69</v>
      </c>
      <c r="D40" s="87">
        <v>1300</v>
      </c>
      <c r="G40" s="114"/>
    </row>
    <row r="41" spans="1:7" ht="21" customHeight="1">
      <c r="A41" s="41"/>
      <c r="B41" s="94"/>
      <c r="C41" s="35" t="s">
        <v>70</v>
      </c>
      <c r="D41" s="87">
        <f>D42+D43</f>
        <v>1440.15</v>
      </c>
      <c r="G41" s="114"/>
    </row>
    <row r="42" spans="1:7" ht="21" customHeight="1">
      <c r="A42" s="41"/>
      <c r="B42" s="94"/>
      <c r="C42" s="39" t="s">
        <v>71</v>
      </c>
      <c r="D42" s="87">
        <v>951.18</v>
      </c>
      <c r="G42" s="114"/>
    </row>
    <row r="43" spans="1:7" ht="21" customHeight="1">
      <c r="A43" s="41"/>
      <c r="B43" s="94"/>
      <c r="C43" s="73" t="s">
        <v>72</v>
      </c>
      <c r="D43" s="92">
        <f>488.1+0.87</f>
        <v>488.97</v>
      </c>
      <c r="G43" s="114"/>
    </row>
    <row r="44" spans="1:7" ht="21" customHeight="1">
      <c r="A44" s="41"/>
      <c r="B44" s="94"/>
      <c r="C44" s="35" t="s">
        <v>73</v>
      </c>
      <c r="D44" s="87">
        <f>D45+D46</f>
        <v>407.32</v>
      </c>
      <c r="G44" s="114"/>
    </row>
    <row r="45" spans="1:7" ht="21" customHeight="1">
      <c r="A45" s="41"/>
      <c r="B45" s="94"/>
      <c r="C45" s="73" t="s">
        <v>74</v>
      </c>
      <c r="D45" s="87">
        <v>25.32</v>
      </c>
      <c r="G45" s="114"/>
    </row>
    <row r="46" spans="1:7" ht="21" customHeight="1">
      <c r="A46" s="41"/>
      <c r="B46" s="94"/>
      <c r="C46" s="39" t="s">
        <v>75</v>
      </c>
      <c r="D46" s="87">
        <v>382</v>
      </c>
      <c r="G46" s="114"/>
    </row>
    <row r="47" spans="1:7" ht="21" customHeight="1">
      <c r="A47" s="41"/>
      <c r="B47" s="94"/>
      <c r="C47" s="35" t="s">
        <v>76</v>
      </c>
      <c r="D47" s="87">
        <f>D48+D49</f>
        <v>289.22</v>
      </c>
      <c r="G47" s="114"/>
    </row>
    <row r="48" spans="1:7" ht="21" customHeight="1">
      <c r="A48" s="41"/>
      <c r="B48" s="94"/>
      <c r="C48" s="39" t="s">
        <v>77</v>
      </c>
      <c r="D48" s="87">
        <v>284.22</v>
      </c>
      <c r="G48" s="114"/>
    </row>
    <row r="49" spans="1:7" ht="21" customHeight="1">
      <c r="A49" s="41"/>
      <c r="B49" s="94"/>
      <c r="C49" s="39" t="s">
        <v>78</v>
      </c>
      <c r="D49" s="87">
        <v>5</v>
      </c>
      <c r="G49" s="114"/>
    </row>
    <row r="50" spans="1:7" ht="21" customHeight="1">
      <c r="A50" s="41"/>
      <c r="B50" s="94"/>
      <c r="C50" s="35" t="s">
        <v>79</v>
      </c>
      <c r="D50" s="87">
        <f>D51</f>
        <v>217</v>
      </c>
      <c r="G50" s="114"/>
    </row>
    <row r="51" spans="1:7" ht="21" customHeight="1">
      <c r="A51" s="41"/>
      <c r="B51" s="94"/>
      <c r="C51" s="39" t="s">
        <v>80</v>
      </c>
      <c r="D51" s="87">
        <v>217</v>
      </c>
      <c r="G51" s="114"/>
    </row>
    <row r="52" spans="1:7" ht="21" customHeight="1">
      <c r="A52" s="41"/>
      <c r="B52" s="94"/>
      <c r="C52" s="35" t="s">
        <v>81</v>
      </c>
      <c r="D52" s="87">
        <f>D53</f>
        <v>303.4</v>
      </c>
      <c r="G52" s="114"/>
    </row>
    <row r="53" spans="1:7" ht="21" customHeight="1">
      <c r="A53" s="41"/>
      <c r="B53" s="94"/>
      <c r="C53" s="39" t="s">
        <v>82</v>
      </c>
      <c r="D53" s="87">
        <v>303.4</v>
      </c>
      <c r="G53" s="114"/>
    </row>
    <row r="54" spans="1:7" ht="21" customHeight="1">
      <c r="A54" s="41"/>
      <c r="B54" s="94"/>
      <c r="C54" s="35" t="s">
        <v>83</v>
      </c>
      <c r="D54" s="87">
        <f>D55+D56+D57</f>
        <v>210.03000000000003</v>
      </c>
      <c r="G54" s="114"/>
    </row>
    <row r="55" spans="1:7" ht="21" customHeight="1">
      <c r="A55" s="41"/>
      <c r="B55" s="94"/>
      <c r="C55" s="39" t="s">
        <v>84</v>
      </c>
      <c r="D55" s="87">
        <v>136.28</v>
      </c>
      <c r="G55" s="114"/>
    </row>
    <row r="56" spans="1:7" ht="21" customHeight="1">
      <c r="A56" s="41"/>
      <c r="B56" s="94"/>
      <c r="C56" s="39" t="s">
        <v>85</v>
      </c>
      <c r="D56" s="87">
        <v>37.95</v>
      </c>
      <c r="G56" s="114"/>
    </row>
    <row r="57" spans="1:7" ht="21" customHeight="1">
      <c r="A57" s="41"/>
      <c r="B57" s="94"/>
      <c r="C57" s="39" t="s">
        <v>86</v>
      </c>
      <c r="D57" s="87">
        <v>35.8</v>
      </c>
      <c r="G57" s="114"/>
    </row>
    <row r="58" spans="1:7" ht="21" customHeight="1">
      <c r="A58" s="41"/>
      <c r="B58" s="94"/>
      <c r="C58" s="35" t="s">
        <v>87</v>
      </c>
      <c r="D58" s="87">
        <f>D59+D63+D65+D67</f>
        <v>8338.44</v>
      </c>
      <c r="G58" s="114"/>
    </row>
    <row r="59" spans="1:7" ht="21" customHeight="1">
      <c r="A59" s="41"/>
      <c r="B59" s="94"/>
      <c r="C59" s="35" t="s">
        <v>88</v>
      </c>
      <c r="D59" s="87">
        <f>SUM(D60:D62)</f>
        <v>63.77</v>
      </c>
      <c r="G59" s="114"/>
    </row>
    <row r="60" spans="1:7" ht="21" customHeight="1">
      <c r="A60" s="41"/>
      <c r="B60" s="94"/>
      <c r="C60" s="39" t="s">
        <v>89</v>
      </c>
      <c r="D60" s="87">
        <v>20.97</v>
      </c>
      <c r="G60" s="114"/>
    </row>
    <row r="61" spans="1:7" ht="21" customHeight="1">
      <c r="A61" s="41"/>
      <c r="B61" s="94"/>
      <c r="C61" s="39" t="s">
        <v>90</v>
      </c>
      <c r="D61" s="87">
        <v>22.790000000000003</v>
      </c>
      <c r="G61" s="114"/>
    </row>
    <row r="62" spans="1:7" ht="21" customHeight="1">
      <c r="A62" s="41"/>
      <c r="B62" s="94"/>
      <c r="C62" s="39" t="s">
        <v>91</v>
      </c>
      <c r="D62" s="87">
        <v>20.009999999999998</v>
      </c>
      <c r="G62" s="114"/>
    </row>
    <row r="63" spans="1:7" ht="21" customHeight="1">
      <c r="A63" s="41"/>
      <c r="B63" s="94"/>
      <c r="C63" s="35" t="s">
        <v>92</v>
      </c>
      <c r="D63" s="87">
        <f aca="true" t="shared" si="0" ref="D63:D67">D64</f>
        <v>3343</v>
      </c>
      <c r="G63" s="114"/>
    </row>
    <row r="64" spans="1:7" ht="21" customHeight="1">
      <c r="A64" s="41"/>
      <c r="B64" s="94"/>
      <c r="C64" s="39" t="s">
        <v>93</v>
      </c>
      <c r="D64" s="87">
        <v>3343</v>
      </c>
      <c r="G64" s="114"/>
    </row>
    <row r="65" spans="1:7" ht="21" customHeight="1">
      <c r="A65" s="41"/>
      <c r="B65" s="94"/>
      <c r="C65" s="35" t="s">
        <v>94</v>
      </c>
      <c r="D65" s="87">
        <f t="shared" si="0"/>
        <v>1013.4</v>
      </c>
      <c r="G65" s="114"/>
    </row>
    <row r="66" spans="1:7" ht="21" customHeight="1">
      <c r="A66" s="41"/>
      <c r="B66" s="94"/>
      <c r="C66" s="39" t="s">
        <v>95</v>
      </c>
      <c r="D66" s="87">
        <v>1013.4</v>
      </c>
      <c r="G66" s="114"/>
    </row>
    <row r="67" spans="1:7" ht="21" customHeight="1">
      <c r="A67" s="41"/>
      <c r="B67" s="94"/>
      <c r="C67" s="35" t="s">
        <v>96</v>
      </c>
      <c r="D67" s="87">
        <f t="shared" si="0"/>
        <v>3918.27</v>
      </c>
      <c r="G67" s="114"/>
    </row>
    <row r="68" spans="1:7" ht="21" customHeight="1">
      <c r="A68" s="41"/>
      <c r="B68" s="94"/>
      <c r="C68" s="39" t="s">
        <v>97</v>
      </c>
      <c r="D68" s="92">
        <f>3916.29+1.98</f>
        <v>3918.27</v>
      </c>
      <c r="G68" s="114"/>
    </row>
    <row r="69" spans="1:7" ht="21" customHeight="1">
      <c r="A69" s="41"/>
      <c r="B69" s="94"/>
      <c r="C69" s="35" t="s">
        <v>98</v>
      </c>
      <c r="D69" s="87">
        <f aca="true" t="shared" si="1" ref="D69:D73">D70</f>
        <v>4577</v>
      </c>
      <c r="G69" s="114"/>
    </row>
    <row r="70" spans="1:7" ht="21" customHeight="1">
      <c r="A70" s="41"/>
      <c r="B70" s="94"/>
      <c r="C70" s="35" t="s">
        <v>99</v>
      </c>
      <c r="D70" s="87">
        <f t="shared" si="1"/>
        <v>4577</v>
      </c>
      <c r="G70" s="114"/>
    </row>
    <row r="71" spans="1:7" ht="21" customHeight="1">
      <c r="A71" s="41"/>
      <c r="B71" s="94"/>
      <c r="C71" s="39" t="s">
        <v>100</v>
      </c>
      <c r="D71" s="87">
        <v>4577</v>
      </c>
      <c r="G71" s="114"/>
    </row>
    <row r="72" spans="1:7" ht="21" customHeight="1">
      <c r="A72" s="41"/>
      <c r="B72" s="94"/>
      <c r="C72" s="35" t="s">
        <v>101</v>
      </c>
      <c r="D72" s="87">
        <f>D73+D75+D77</f>
        <v>357.5</v>
      </c>
      <c r="G72" s="114"/>
    </row>
    <row r="73" spans="1:7" ht="21" customHeight="1">
      <c r="A73" s="41"/>
      <c r="B73" s="94"/>
      <c r="C73" s="35" t="s">
        <v>102</v>
      </c>
      <c r="D73" s="87">
        <f t="shared" si="1"/>
        <v>8.5</v>
      </c>
      <c r="G73" s="114"/>
    </row>
    <row r="74" spans="1:7" ht="21" customHeight="1">
      <c r="A74" s="41"/>
      <c r="B74" s="94"/>
      <c r="C74" s="39" t="s">
        <v>103</v>
      </c>
      <c r="D74" s="87">
        <v>8.5</v>
      </c>
      <c r="G74" s="114"/>
    </row>
    <row r="75" spans="1:7" ht="21" customHeight="1">
      <c r="A75" s="41"/>
      <c r="B75" s="94"/>
      <c r="C75" s="35" t="s">
        <v>104</v>
      </c>
      <c r="D75" s="87">
        <f>D76</f>
        <v>302</v>
      </c>
      <c r="G75" s="114"/>
    </row>
    <row r="76" spans="1:7" ht="21" customHeight="1">
      <c r="A76" s="41"/>
      <c r="B76" s="94"/>
      <c r="C76" s="39" t="s">
        <v>105</v>
      </c>
      <c r="D76" s="87">
        <v>302</v>
      </c>
      <c r="G76" s="114"/>
    </row>
    <row r="77" spans="1:7" ht="21" customHeight="1">
      <c r="A77" s="41"/>
      <c r="B77" s="94"/>
      <c r="C77" s="35" t="s">
        <v>106</v>
      </c>
      <c r="D77" s="87">
        <f>D78+D79</f>
        <v>47</v>
      </c>
      <c r="G77" s="114"/>
    </row>
    <row r="78" spans="1:7" ht="21" customHeight="1">
      <c r="A78" s="41"/>
      <c r="B78" s="94"/>
      <c r="C78" s="39" t="s">
        <v>80</v>
      </c>
      <c r="D78" s="87">
        <v>37</v>
      </c>
      <c r="G78" s="114"/>
    </row>
    <row r="79" spans="1:7" ht="21" customHeight="1">
      <c r="A79" s="41"/>
      <c r="B79" s="94"/>
      <c r="C79" s="39" t="s">
        <v>107</v>
      </c>
      <c r="D79" s="87">
        <v>10</v>
      </c>
      <c r="G79" s="114"/>
    </row>
    <row r="80" spans="1:7" ht="21" customHeight="1">
      <c r="A80" s="41"/>
      <c r="B80" s="94"/>
      <c r="C80" s="35" t="s">
        <v>108</v>
      </c>
      <c r="D80" s="87">
        <f aca="true" t="shared" si="2" ref="D80:D84">D81</f>
        <v>166.27</v>
      </c>
      <c r="G80" s="114"/>
    </row>
    <row r="81" spans="1:7" ht="21" customHeight="1">
      <c r="A81" s="41"/>
      <c r="B81" s="94"/>
      <c r="C81" s="35" t="s">
        <v>109</v>
      </c>
      <c r="D81" s="87">
        <f t="shared" si="2"/>
        <v>166.27</v>
      </c>
      <c r="G81" s="114"/>
    </row>
    <row r="82" spans="1:7" ht="21" customHeight="1">
      <c r="A82" s="41"/>
      <c r="B82" s="94"/>
      <c r="C82" s="39" t="s">
        <v>110</v>
      </c>
      <c r="D82" s="87">
        <v>166.27</v>
      </c>
      <c r="G82" s="114"/>
    </row>
    <row r="83" spans="1:7" ht="21" customHeight="1">
      <c r="A83" s="41"/>
      <c r="B83" s="94"/>
      <c r="C83" s="35" t="s">
        <v>111</v>
      </c>
      <c r="D83" s="87">
        <f>D84+D86</f>
        <v>3182</v>
      </c>
      <c r="G83" s="114"/>
    </row>
    <row r="84" spans="1:7" ht="21" customHeight="1">
      <c r="A84" s="41"/>
      <c r="B84" s="94"/>
      <c r="C84" s="35" t="s">
        <v>112</v>
      </c>
      <c r="D84" s="87">
        <f t="shared" si="2"/>
        <v>186.5</v>
      </c>
      <c r="G84" s="114"/>
    </row>
    <row r="85" spans="1:7" ht="21" customHeight="1">
      <c r="A85" s="41"/>
      <c r="B85" s="94"/>
      <c r="C85" s="39" t="s">
        <v>113</v>
      </c>
      <c r="D85" s="87">
        <v>186.5</v>
      </c>
      <c r="G85" s="114"/>
    </row>
    <row r="86" spans="1:7" ht="21" customHeight="1">
      <c r="A86" s="41"/>
      <c r="B86" s="94"/>
      <c r="C86" s="35" t="s">
        <v>114</v>
      </c>
      <c r="D86" s="87">
        <f>D87</f>
        <v>2995.5</v>
      </c>
      <c r="G86" s="114"/>
    </row>
    <row r="87" spans="1:7" ht="21" customHeight="1">
      <c r="A87" s="41"/>
      <c r="B87" s="94"/>
      <c r="C87" s="39" t="s">
        <v>115</v>
      </c>
      <c r="D87" s="87">
        <v>2995.5</v>
      </c>
      <c r="G87" s="114"/>
    </row>
    <row r="88" spans="1:7" ht="21" customHeight="1">
      <c r="A88" s="41"/>
      <c r="B88" s="94"/>
      <c r="C88" s="91"/>
      <c r="D88" s="87"/>
      <c r="G88" s="114"/>
    </row>
    <row r="89" spans="1:7" ht="21" customHeight="1">
      <c r="A89" s="41"/>
      <c r="B89" s="94"/>
      <c r="C89" s="91"/>
      <c r="D89" s="87"/>
      <c r="G89" s="114"/>
    </row>
    <row r="90" spans="1:7" ht="21" customHeight="1">
      <c r="A90" s="23" t="s">
        <v>116</v>
      </c>
      <c r="B90" s="87">
        <f>B7+B10+B11+B12+B13+B16+B17+B18+B19</f>
        <v>45065.36</v>
      </c>
      <c r="C90" s="23" t="s">
        <v>117</v>
      </c>
      <c r="D90" s="87">
        <f>D7+D58+D69+D72+D80+D83</f>
        <v>45065.36</v>
      </c>
      <c r="F90" s="114"/>
      <c r="G90" s="114"/>
    </row>
    <row r="91" spans="1:4" ht="33" customHeight="1">
      <c r="A91" s="109" t="s">
        <v>118</v>
      </c>
      <c r="B91" s="109"/>
      <c r="C91" s="109"/>
      <c r="D91" s="109"/>
    </row>
    <row r="92" ht="19.5" customHeight="1">
      <c r="A92"/>
    </row>
  </sheetData>
  <sheetProtection/>
  <mergeCells count="1">
    <mergeCell ref="A91:D91"/>
  </mergeCells>
  <printOptions/>
  <pageMargins left="0.86" right="0.75" top="0.42" bottom="0.17" header="0.42" footer="0.18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M14" sqref="M14"/>
    </sheetView>
  </sheetViews>
  <sheetFormatPr defaultColWidth="9.00390625" defaultRowHeight="14.25"/>
  <cols>
    <col min="1" max="1" width="18.50390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47"/>
    </row>
    <row r="2" spans="1:13" ht="14.25">
      <c r="A2" s="75"/>
      <c r="C2" s="76"/>
      <c r="D2" s="104"/>
      <c r="K2" s="110" t="s">
        <v>119</v>
      </c>
      <c r="L2" s="104"/>
      <c r="M2" s="104"/>
    </row>
    <row r="3" spans="1:13" ht="30" customHeight="1">
      <c r="A3" s="105" t="s">
        <v>120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48"/>
    </row>
    <row r="4" spans="1:13" ht="16.5" customHeight="1">
      <c r="A4" s="106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111" t="s">
        <v>4</v>
      </c>
      <c r="L4" s="112"/>
      <c r="M4" s="113"/>
    </row>
    <row r="5" spans="1:13" ht="18" customHeight="1">
      <c r="A5" s="101" t="s">
        <v>121</v>
      </c>
      <c r="B5" s="54" t="s">
        <v>19</v>
      </c>
      <c r="C5" s="50" t="s">
        <v>11</v>
      </c>
      <c r="D5" s="107"/>
      <c r="E5" s="108"/>
      <c r="F5" s="54" t="s">
        <v>122</v>
      </c>
      <c r="G5" s="54" t="s">
        <v>123</v>
      </c>
      <c r="H5" s="54" t="s">
        <v>14</v>
      </c>
      <c r="I5" s="54" t="s">
        <v>124</v>
      </c>
      <c r="J5" s="54" t="s">
        <v>125</v>
      </c>
      <c r="K5" s="54" t="s">
        <v>126</v>
      </c>
      <c r="L5" s="54" t="s">
        <v>17</v>
      </c>
      <c r="M5" s="54" t="s">
        <v>18</v>
      </c>
    </row>
    <row r="6" spans="1:13" ht="51" customHeight="1">
      <c r="A6" s="28"/>
      <c r="B6" s="54"/>
      <c r="C6" s="54" t="s">
        <v>16</v>
      </c>
      <c r="D6" s="54" t="s">
        <v>127</v>
      </c>
      <c r="E6" s="54" t="s">
        <v>128</v>
      </c>
      <c r="F6" s="7"/>
      <c r="G6" s="7"/>
      <c r="H6" s="7"/>
      <c r="I6" s="7"/>
      <c r="J6" s="7"/>
      <c r="K6" s="7"/>
      <c r="L6" s="7"/>
      <c r="M6" s="54"/>
    </row>
    <row r="7" spans="1:13" ht="21" customHeight="1">
      <c r="A7" s="7" t="s">
        <v>16</v>
      </c>
      <c r="B7" s="9">
        <f>B8</f>
        <v>45065.36000000001</v>
      </c>
      <c r="C7" s="9">
        <f aca="true" t="shared" si="0" ref="C7:M7">C8</f>
        <v>36487.11</v>
      </c>
      <c r="D7" s="9">
        <f t="shared" si="0"/>
        <v>31282.660000000003</v>
      </c>
      <c r="E7" s="9">
        <f t="shared" si="0"/>
        <v>5204.45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6070.9</v>
      </c>
      <c r="K7" s="9">
        <f t="shared" si="0"/>
        <v>0</v>
      </c>
      <c r="L7" s="9">
        <f t="shared" si="0"/>
        <v>0</v>
      </c>
      <c r="M7" s="9">
        <f t="shared" si="0"/>
        <v>2507.3500000000004</v>
      </c>
    </row>
    <row r="8" spans="1:13" ht="21" customHeight="1">
      <c r="A8" s="9" t="s">
        <v>129</v>
      </c>
      <c r="B8" s="9">
        <f>SUM(B9:B18)</f>
        <v>45065.36000000001</v>
      </c>
      <c r="C8" s="9">
        <f aca="true" t="shared" si="1" ref="C8:M8">SUM(C9:C17)</f>
        <v>36487.11</v>
      </c>
      <c r="D8" s="9">
        <f>SUM(D9:D17)</f>
        <v>31282.660000000003</v>
      </c>
      <c r="E8" s="9">
        <f t="shared" si="1"/>
        <v>5204.45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6070.9</v>
      </c>
      <c r="K8" s="9">
        <f t="shared" si="1"/>
        <v>0</v>
      </c>
      <c r="L8" s="9">
        <f t="shared" si="1"/>
        <v>0</v>
      </c>
      <c r="M8" s="9">
        <f>SUM(M9:M18)</f>
        <v>2507.3500000000004</v>
      </c>
    </row>
    <row r="9" spans="1:13" ht="21" customHeight="1">
      <c r="A9" s="9" t="s">
        <v>130</v>
      </c>
      <c r="B9" s="9">
        <f>C9+F9+G9+H9+I9+J9+K9+L9+M9</f>
        <v>43283.89</v>
      </c>
      <c r="C9" s="9">
        <f>D9+E9</f>
        <v>34888.59</v>
      </c>
      <c r="D9" s="9">
        <v>29684.14</v>
      </c>
      <c r="E9" s="9">
        <v>5204.45</v>
      </c>
      <c r="F9" s="9"/>
      <c r="G9" s="9"/>
      <c r="H9" s="9"/>
      <c r="I9" s="9"/>
      <c r="J9" s="9">
        <v>6070.9</v>
      </c>
      <c r="K9" s="9"/>
      <c r="L9" s="9"/>
      <c r="M9" s="9">
        <v>2324.4</v>
      </c>
    </row>
    <row r="10" spans="1:13" ht="21" customHeight="1">
      <c r="A10" s="42" t="s">
        <v>131</v>
      </c>
      <c r="B10" s="9">
        <f aca="true" t="shared" si="2" ref="B10:B17">C10+F10+G10+H10+I10+J10+K10+L10+M10</f>
        <v>92.86</v>
      </c>
      <c r="C10" s="9">
        <f aca="true" t="shared" si="3" ref="C10:C17">D10+E10</f>
        <v>90.31</v>
      </c>
      <c r="D10" s="102">
        <v>90.31</v>
      </c>
      <c r="E10" s="9"/>
      <c r="F10" s="9"/>
      <c r="G10" s="9"/>
      <c r="H10" s="9"/>
      <c r="I10" s="9"/>
      <c r="J10" s="9"/>
      <c r="K10" s="9"/>
      <c r="L10" s="9"/>
      <c r="M10" s="9">
        <v>2.55</v>
      </c>
    </row>
    <row r="11" spans="1:13" ht="21" customHeight="1">
      <c r="A11" s="42" t="s">
        <v>132</v>
      </c>
      <c r="B11" s="9">
        <f t="shared" si="2"/>
        <v>104</v>
      </c>
      <c r="C11" s="9">
        <f t="shared" si="3"/>
        <v>104</v>
      </c>
      <c r="D11" s="9">
        <v>104</v>
      </c>
      <c r="E11" s="9"/>
      <c r="F11" s="9"/>
      <c r="G11" s="9"/>
      <c r="H11" s="9"/>
      <c r="I11" s="9"/>
      <c r="J11" s="9"/>
      <c r="K11" s="9"/>
      <c r="L11" s="9"/>
      <c r="M11" s="9"/>
    </row>
    <row r="12" spans="1:13" ht="21" customHeight="1">
      <c r="A12" s="42" t="s">
        <v>133</v>
      </c>
      <c r="B12" s="9">
        <f t="shared" si="2"/>
        <v>254.03</v>
      </c>
      <c r="C12" s="9">
        <f t="shared" si="3"/>
        <v>253.58</v>
      </c>
      <c r="D12" s="102">
        <v>253.58</v>
      </c>
      <c r="E12" s="9"/>
      <c r="F12" s="9"/>
      <c r="G12" s="9"/>
      <c r="H12" s="9"/>
      <c r="I12" s="9"/>
      <c r="J12" s="9"/>
      <c r="K12" s="9"/>
      <c r="L12" s="9"/>
      <c r="M12" s="9">
        <v>0.45</v>
      </c>
    </row>
    <row r="13" spans="1:13" ht="21" customHeight="1">
      <c r="A13" s="42" t="s">
        <v>134</v>
      </c>
      <c r="B13" s="9">
        <f t="shared" si="2"/>
        <v>560.39</v>
      </c>
      <c r="C13" s="9">
        <f t="shared" si="3"/>
        <v>412.93</v>
      </c>
      <c r="D13" s="102">
        <v>412.93</v>
      </c>
      <c r="E13" s="9"/>
      <c r="F13" s="9"/>
      <c r="G13" s="9"/>
      <c r="H13" s="9"/>
      <c r="I13" s="9"/>
      <c r="J13" s="9"/>
      <c r="K13" s="9"/>
      <c r="L13" s="9"/>
      <c r="M13" s="9">
        <v>147.46</v>
      </c>
    </row>
    <row r="14" spans="1:13" ht="21" customHeight="1">
      <c r="A14" s="42" t="s">
        <v>135</v>
      </c>
      <c r="B14" s="9">
        <f t="shared" si="2"/>
        <v>405.98</v>
      </c>
      <c r="C14" s="9">
        <f t="shared" si="3"/>
        <v>375.47</v>
      </c>
      <c r="D14" s="9">
        <v>375.47</v>
      </c>
      <c r="E14" s="9"/>
      <c r="F14" s="9"/>
      <c r="G14" s="9"/>
      <c r="H14" s="9"/>
      <c r="I14" s="9"/>
      <c r="J14" s="9"/>
      <c r="K14" s="9"/>
      <c r="L14" s="9"/>
      <c r="M14" s="9">
        <v>30.51</v>
      </c>
    </row>
    <row r="15" spans="1:13" ht="21" customHeight="1">
      <c r="A15" s="42" t="s">
        <v>136</v>
      </c>
      <c r="B15" s="9">
        <f t="shared" si="2"/>
        <v>126.64</v>
      </c>
      <c r="C15" s="9">
        <f t="shared" si="3"/>
        <v>126.64</v>
      </c>
      <c r="D15" s="9">
        <v>126.64</v>
      </c>
      <c r="E15" s="9"/>
      <c r="F15" s="9"/>
      <c r="G15" s="9"/>
      <c r="H15" s="9"/>
      <c r="I15" s="9"/>
      <c r="J15" s="9"/>
      <c r="K15" s="9"/>
      <c r="L15" s="9"/>
      <c r="M15" s="9"/>
    </row>
    <row r="16" spans="1:13" ht="21" customHeight="1">
      <c r="A16" s="42" t="s">
        <v>137</v>
      </c>
      <c r="B16" s="9">
        <f t="shared" si="2"/>
        <v>134.86</v>
      </c>
      <c r="C16" s="9">
        <f t="shared" si="3"/>
        <v>134.86</v>
      </c>
      <c r="D16" s="9">
        <v>134.86</v>
      </c>
      <c r="E16" s="9"/>
      <c r="F16" s="9"/>
      <c r="G16" s="9"/>
      <c r="H16" s="9"/>
      <c r="I16" s="9"/>
      <c r="J16" s="9"/>
      <c r="K16" s="9"/>
      <c r="L16" s="9"/>
      <c r="M16" s="9"/>
    </row>
    <row r="17" spans="1:13" ht="21" customHeight="1">
      <c r="A17" s="9" t="s">
        <v>138</v>
      </c>
      <c r="B17" s="9">
        <f t="shared" si="2"/>
        <v>100.73</v>
      </c>
      <c r="C17" s="9">
        <f t="shared" si="3"/>
        <v>100.73</v>
      </c>
      <c r="D17" s="9">
        <v>100.73</v>
      </c>
      <c r="E17" s="9"/>
      <c r="F17" s="9"/>
      <c r="G17" s="9"/>
      <c r="H17" s="9"/>
      <c r="I17" s="9"/>
      <c r="J17" s="9"/>
      <c r="K17" s="9"/>
      <c r="L17" s="9"/>
      <c r="M17" s="9"/>
    </row>
    <row r="18" spans="1:13" s="95" customFormat="1" ht="21" customHeight="1">
      <c r="A18" s="102" t="s">
        <v>139</v>
      </c>
      <c r="B18" s="102">
        <f>M18</f>
        <v>1.98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>
        <v>1.98</v>
      </c>
    </row>
    <row r="19" spans="1:13" ht="21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3" ht="14.25">
      <c r="A20" s="109"/>
      <c r="B20" s="109"/>
      <c r="C20" s="109"/>
    </row>
  </sheetData>
  <sheetProtection/>
  <mergeCells count="15">
    <mergeCell ref="K2:M2"/>
    <mergeCell ref="A3:M3"/>
    <mergeCell ref="K4:M4"/>
    <mergeCell ref="C5:E5"/>
    <mergeCell ref="A20:B20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fitToHeight="1" fitToWidth="1"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8" sqref="C8"/>
    </sheetView>
  </sheetViews>
  <sheetFormatPr defaultColWidth="9.00390625" defaultRowHeight="14.25"/>
  <cols>
    <col min="1" max="1" width="18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47"/>
    </row>
    <row r="2" ht="14.25">
      <c r="H2" s="2" t="s">
        <v>140</v>
      </c>
    </row>
    <row r="3" spans="1:8" ht="29.25" customHeight="1">
      <c r="A3" s="96" t="s">
        <v>141</v>
      </c>
      <c r="B3" s="97"/>
      <c r="C3" s="97"/>
      <c r="D3" s="97"/>
      <c r="E3" s="97"/>
      <c r="F3" s="97"/>
      <c r="G3" s="97"/>
      <c r="H3" s="97"/>
    </row>
    <row r="4" spans="1:8" ht="27" customHeight="1">
      <c r="A4" s="98" t="s">
        <v>142</v>
      </c>
      <c r="B4" s="99"/>
      <c r="C4" s="99"/>
      <c r="D4" s="99"/>
      <c r="E4" s="99"/>
      <c r="F4" s="99"/>
      <c r="G4" s="99"/>
      <c r="H4" s="100" t="s">
        <v>4</v>
      </c>
    </row>
    <row r="5" spans="1:8" ht="14.25" customHeight="1">
      <c r="A5" s="101" t="s">
        <v>121</v>
      </c>
      <c r="B5" s="54" t="s">
        <v>19</v>
      </c>
      <c r="C5" s="50" t="s">
        <v>143</v>
      </c>
      <c r="D5" s="32"/>
      <c r="E5" s="54" t="s">
        <v>144</v>
      </c>
      <c r="F5" s="54" t="s">
        <v>145</v>
      </c>
      <c r="G5" s="54" t="s">
        <v>146</v>
      </c>
      <c r="H5" s="54" t="s">
        <v>147</v>
      </c>
    </row>
    <row r="6" spans="1:8" ht="21.75" customHeight="1">
      <c r="A6" s="28"/>
      <c r="B6" s="54"/>
      <c r="C6" s="54" t="s">
        <v>148</v>
      </c>
      <c r="D6" s="54" t="s">
        <v>149</v>
      </c>
      <c r="E6" s="7"/>
      <c r="F6" s="7"/>
      <c r="G6" s="7"/>
      <c r="H6" s="7"/>
    </row>
    <row r="7" spans="1:8" ht="14.25">
      <c r="A7" s="7" t="s">
        <v>16</v>
      </c>
      <c r="B7" s="7">
        <f>B8</f>
        <v>45065.36000000001</v>
      </c>
      <c r="C7" s="7">
        <f>C8</f>
        <v>2408.7300000000005</v>
      </c>
      <c r="D7" s="7">
        <f>D8</f>
        <v>340.13000000000005</v>
      </c>
      <c r="E7" s="7">
        <f>E8</f>
        <v>42316.50000000001</v>
      </c>
      <c r="F7" s="7"/>
      <c r="G7" s="7"/>
      <c r="H7" s="7"/>
    </row>
    <row r="8" spans="1:8" ht="14.25">
      <c r="A8" s="9" t="s">
        <v>129</v>
      </c>
      <c r="B8" s="7">
        <f>SUM(B9:B18)</f>
        <v>45065.36000000001</v>
      </c>
      <c r="C8" s="7">
        <f>SUM(C9:C17)</f>
        <v>2408.7300000000005</v>
      </c>
      <c r="D8" s="7">
        <f>SUM(D9:D17)</f>
        <v>340.13000000000005</v>
      </c>
      <c r="E8" s="7">
        <f>SUM(E9:E18)</f>
        <v>42316.50000000001</v>
      </c>
      <c r="F8" s="7"/>
      <c r="G8" s="7"/>
      <c r="H8" s="7"/>
    </row>
    <row r="9" spans="1:8" ht="14.25">
      <c r="A9" s="9" t="s">
        <v>130</v>
      </c>
      <c r="B9" s="7">
        <f>C9+D9+E9</f>
        <v>43283.89</v>
      </c>
      <c r="C9" s="7">
        <v>1281.92</v>
      </c>
      <c r="D9" s="7">
        <v>180.62</v>
      </c>
      <c r="E9" s="7">
        <v>41821.35</v>
      </c>
      <c r="F9" s="7"/>
      <c r="G9" s="7"/>
      <c r="H9" s="7"/>
    </row>
    <row r="10" spans="1:8" ht="14.25">
      <c r="A10" s="42" t="s">
        <v>131</v>
      </c>
      <c r="B10" s="7">
        <f>C10+D10+E10</f>
        <v>92.85999999999999</v>
      </c>
      <c r="C10" s="70">
        <v>54.47</v>
      </c>
      <c r="D10" s="7">
        <v>15.74</v>
      </c>
      <c r="E10" s="7">
        <v>22.65</v>
      </c>
      <c r="F10" s="7"/>
      <c r="G10" s="7"/>
      <c r="H10" s="7"/>
    </row>
    <row r="11" spans="1:8" ht="14.25">
      <c r="A11" s="42" t="s">
        <v>132</v>
      </c>
      <c r="B11" s="7">
        <f aca="true" t="shared" si="0" ref="B10:B17">C11+D11+E11</f>
        <v>104.00000000000001</v>
      </c>
      <c r="C11" s="7">
        <v>82.26</v>
      </c>
      <c r="D11" s="7">
        <v>7.34</v>
      </c>
      <c r="E11" s="7">
        <v>14.4</v>
      </c>
      <c r="F11" s="7"/>
      <c r="G11" s="7"/>
      <c r="H11" s="7"/>
    </row>
    <row r="12" spans="1:8" ht="14.25">
      <c r="A12" s="42" t="s">
        <v>133</v>
      </c>
      <c r="B12" s="7">
        <f t="shared" si="0"/>
        <v>254.03</v>
      </c>
      <c r="C12" s="70">
        <v>208.36</v>
      </c>
      <c r="D12" s="7">
        <v>20.72</v>
      </c>
      <c r="E12" s="7">
        <v>24.95</v>
      </c>
      <c r="F12" s="7"/>
      <c r="G12" s="7"/>
      <c r="H12" s="7"/>
    </row>
    <row r="13" spans="1:8" ht="14.25">
      <c r="A13" s="42" t="s">
        <v>134</v>
      </c>
      <c r="B13" s="7">
        <f t="shared" si="0"/>
        <v>560.39</v>
      </c>
      <c r="C13" s="70">
        <v>338.88</v>
      </c>
      <c r="D13" s="7">
        <v>40.95</v>
      </c>
      <c r="E13" s="7">
        <v>180.56</v>
      </c>
      <c r="F13" s="7"/>
      <c r="G13" s="7"/>
      <c r="H13" s="7"/>
    </row>
    <row r="14" spans="1:8" ht="14.25">
      <c r="A14" s="42" t="s">
        <v>135</v>
      </c>
      <c r="B14" s="7">
        <f t="shared" si="0"/>
        <v>405.98</v>
      </c>
      <c r="C14" s="7">
        <v>173.61</v>
      </c>
      <c r="D14" s="7">
        <v>50.86</v>
      </c>
      <c r="E14" s="7">
        <v>181.51</v>
      </c>
      <c r="F14" s="7"/>
      <c r="G14" s="7"/>
      <c r="H14" s="7"/>
    </row>
    <row r="15" spans="1:8" ht="14.25">
      <c r="A15" s="42" t="s">
        <v>136</v>
      </c>
      <c r="B15" s="7">
        <f t="shared" si="0"/>
        <v>126.64</v>
      </c>
      <c r="C15" s="7">
        <v>121.66</v>
      </c>
      <c r="D15" s="7">
        <v>4.98</v>
      </c>
      <c r="E15" s="7"/>
      <c r="F15" s="7"/>
      <c r="G15" s="7"/>
      <c r="H15" s="7"/>
    </row>
    <row r="16" spans="1:8" ht="14.25">
      <c r="A16" s="42" t="s">
        <v>137</v>
      </c>
      <c r="B16" s="7">
        <f t="shared" si="0"/>
        <v>134.86</v>
      </c>
      <c r="C16" s="7">
        <v>87.25</v>
      </c>
      <c r="D16" s="7">
        <v>14.31</v>
      </c>
      <c r="E16" s="7">
        <v>33.3</v>
      </c>
      <c r="F16" s="7"/>
      <c r="G16" s="7"/>
      <c r="H16" s="7"/>
    </row>
    <row r="17" spans="1:8" ht="14.25">
      <c r="A17" s="9" t="s">
        <v>138</v>
      </c>
      <c r="B17" s="7">
        <f t="shared" si="0"/>
        <v>100.73</v>
      </c>
      <c r="C17" s="7">
        <v>60.32</v>
      </c>
      <c r="D17" s="7">
        <v>4.61</v>
      </c>
      <c r="E17" s="7">
        <v>35.8</v>
      </c>
      <c r="F17" s="7"/>
      <c r="G17" s="7"/>
      <c r="H17" s="7"/>
    </row>
    <row r="18" spans="1:8" s="95" customFormat="1" ht="14.25">
      <c r="A18" s="102" t="s">
        <v>150</v>
      </c>
      <c r="B18" s="70">
        <f>E18</f>
        <v>1.98</v>
      </c>
      <c r="C18" s="70"/>
      <c r="D18" s="70"/>
      <c r="E18" s="70">
        <v>1.98</v>
      </c>
      <c r="F18" s="70"/>
      <c r="G18" s="70"/>
      <c r="H18" s="70"/>
    </row>
    <row r="19" spans="1:8" ht="14.25">
      <c r="A19" s="7"/>
      <c r="B19" s="7"/>
      <c r="C19" s="7"/>
      <c r="D19" s="7"/>
      <c r="E19" s="7"/>
      <c r="F19" s="7"/>
      <c r="G19" s="7"/>
      <c r="H19" s="7"/>
    </row>
    <row r="20" spans="1:8" ht="14.25">
      <c r="A20" s="7"/>
      <c r="B20" s="7"/>
      <c r="C20" s="7"/>
      <c r="D20" s="7"/>
      <c r="E20" s="7"/>
      <c r="F20" s="7"/>
      <c r="G20" s="7"/>
      <c r="H20" s="7"/>
    </row>
    <row r="21" spans="1:8" ht="14.25">
      <c r="A21" s="103"/>
      <c r="B21" s="103"/>
      <c r="C21" s="103"/>
      <c r="D21" s="103"/>
      <c r="E21" s="5"/>
      <c r="F21" s="5"/>
      <c r="G21" s="5"/>
      <c r="H21" s="5"/>
    </row>
  </sheetData>
  <sheetProtection/>
  <mergeCells count="9">
    <mergeCell ref="A3:H3"/>
    <mergeCell ref="C5:D5"/>
    <mergeCell ref="A21:D21"/>
    <mergeCell ref="A5:A6"/>
    <mergeCell ref="B5:B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76">
      <selection activeCell="D27" activeCellId="2" sqref="D69 D44 D27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14.25">
      <c r="A1" s="47"/>
    </row>
    <row r="2" spans="1:4" ht="14.25">
      <c r="A2" s="75"/>
      <c r="D2" s="76" t="s">
        <v>151</v>
      </c>
    </row>
    <row r="3" spans="1:4" ht="27">
      <c r="A3" s="77" t="s">
        <v>152</v>
      </c>
      <c r="B3" s="77"/>
      <c r="C3" s="78"/>
      <c r="D3" s="78"/>
    </row>
    <row r="4" spans="1:4" ht="14.25">
      <c r="A4" s="49" t="s">
        <v>153</v>
      </c>
      <c r="B4" s="6"/>
      <c r="C4" s="6"/>
      <c r="D4" s="79" t="s">
        <v>4</v>
      </c>
    </row>
    <row r="5" spans="1:4" ht="14.25">
      <c r="A5" s="80" t="s">
        <v>5</v>
      </c>
      <c r="B5" s="81"/>
      <c r="C5" s="80" t="s">
        <v>6</v>
      </c>
      <c r="D5" s="82"/>
    </row>
    <row r="6" spans="1:4" ht="33" customHeight="1">
      <c r="A6" s="83" t="s">
        <v>7</v>
      </c>
      <c r="B6" s="83" t="s">
        <v>8</v>
      </c>
      <c r="C6" s="83" t="s">
        <v>7</v>
      </c>
      <c r="D6" s="83" t="s">
        <v>8</v>
      </c>
    </row>
    <row r="7" spans="1:4" ht="14.25">
      <c r="A7" s="41" t="s">
        <v>154</v>
      </c>
      <c r="B7" s="84">
        <f>B8+B9</f>
        <v>36487.11</v>
      </c>
      <c r="C7" s="42" t="s">
        <v>155</v>
      </c>
      <c r="D7" s="42"/>
    </row>
    <row r="8" spans="1:4" ht="14.25">
      <c r="A8" s="9" t="s">
        <v>23</v>
      </c>
      <c r="B8" s="85">
        <f>31280.9+1.76</f>
        <v>31282.66</v>
      </c>
      <c r="C8" s="35" t="s">
        <v>10</v>
      </c>
      <c r="D8" s="57">
        <f>D9+D15+D21+D29+D33+D39+D42+D45+D48+D51+D53+D55</f>
        <v>25511.250000000004</v>
      </c>
    </row>
    <row r="9" spans="1:4" ht="14.25">
      <c r="A9" s="9" t="s">
        <v>25</v>
      </c>
      <c r="B9" s="84">
        <v>5204.45</v>
      </c>
      <c r="C9" s="35" t="s">
        <v>24</v>
      </c>
      <c r="D9" s="57">
        <f>SUM(D10:D14)</f>
        <v>4399.34</v>
      </c>
    </row>
    <row r="10" spans="1:4" ht="14.25">
      <c r="A10" s="41"/>
      <c r="B10" s="84"/>
      <c r="C10" s="68" t="s">
        <v>26</v>
      </c>
      <c r="D10" s="86">
        <f>1242.22+0.58</f>
        <v>1242.8</v>
      </c>
    </row>
    <row r="11" spans="1:4" ht="14.25">
      <c r="A11" s="74"/>
      <c r="B11" s="84"/>
      <c r="C11" s="39" t="s">
        <v>28</v>
      </c>
      <c r="D11" s="57">
        <v>86</v>
      </c>
    </row>
    <row r="12" spans="1:4" ht="14.25">
      <c r="A12" s="74"/>
      <c r="B12" s="57"/>
      <c r="C12" s="39" t="s">
        <v>30</v>
      </c>
      <c r="D12" s="57">
        <v>84.39</v>
      </c>
    </row>
    <row r="13" spans="1:4" ht="14.25">
      <c r="A13" s="61"/>
      <c r="B13" s="57"/>
      <c r="C13" s="39" t="s">
        <v>32</v>
      </c>
      <c r="D13" s="57">
        <v>2552</v>
      </c>
    </row>
    <row r="14" spans="1:4" ht="14.25">
      <c r="A14" s="61"/>
      <c r="B14" s="57"/>
      <c r="C14" s="39" t="s">
        <v>34</v>
      </c>
      <c r="D14" s="57">
        <v>434.15</v>
      </c>
    </row>
    <row r="15" spans="1:4" ht="14.25">
      <c r="A15" s="23"/>
      <c r="B15" s="87"/>
      <c r="C15" s="35" t="s">
        <v>35</v>
      </c>
      <c r="D15" s="57">
        <f>SUM(D16:D20)</f>
        <v>415.13</v>
      </c>
    </row>
    <row r="16" spans="1:4" ht="14.25">
      <c r="A16" s="23"/>
      <c r="B16" s="87"/>
      <c r="C16" s="39" t="s">
        <v>37</v>
      </c>
      <c r="D16" s="57">
        <v>0</v>
      </c>
    </row>
    <row r="17" spans="1:4" ht="14.25">
      <c r="A17" s="23"/>
      <c r="B17" s="87"/>
      <c r="C17" s="39" t="s">
        <v>39</v>
      </c>
      <c r="D17" s="57">
        <v>51.71</v>
      </c>
    </row>
    <row r="18" spans="1:4" ht="14.25">
      <c r="A18" s="23"/>
      <c r="B18" s="87"/>
      <c r="C18" s="39" t="s">
        <v>41</v>
      </c>
      <c r="D18" s="88">
        <v>176.97</v>
      </c>
    </row>
    <row r="19" spans="1:4" ht="14.25">
      <c r="A19" s="23"/>
      <c r="B19" s="87"/>
      <c r="C19" s="39" t="s">
        <v>43</v>
      </c>
      <c r="D19" s="88">
        <v>69.61</v>
      </c>
    </row>
    <row r="20" spans="1:4" ht="14.25">
      <c r="A20" s="23"/>
      <c r="B20" s="87"/>
      <c r="C20" s="39" t="s">
        <v>45</v>
      </c>
      <c r="D20" s="88">
        <v>116.84</v>
      </c>
    </row>
    <row r="21" spans="1:4" ht="14.25">
      <c r="A21" s="23"/>
      <c r="B21" s="87"/>
      <c r="C21" s="71" t="s">
        <v>47</v>
      </c>
      <c r="D21" s="88">
        <f>SUM(D22:D28)</f>
        <v>9496.630000000001</v>
      </c>
    </row>
    <row r="22" spans="1:4" ht="14.25">
      <c r="A22" s="23"/>
      <c r="B22" s="87"/>
      <c r="C22" s="72" t="s">
        <v>49</v>
      </c>
      <c r="D22" s="88">
        <v>612.75</v>
      </c>
    </row>
    <row r="23" spans="1:4" ht="14.25">
      <c r="A23" s="23"/>
      <c r="B23" s="87"/>
      <c r="C23" s="39" t="s">
        <v>51</v>
      </c>
      <c r="D23" s="88">
        <v>1030</v>
      </c>
    </row>
    <row r="24" spans="1:4" ht="14.25">
      <c r="A24" s="23"/>
      <c r="B24" s="87"/>
      <c r="C24" s="39" t="s">
        <v>52</v>
      </c>
      <c r="D24" s="88">
        <v>1684</v>
      </c>
    </row>
    <row r="25" spans="1:4" ht="14.25">
      <c r="A25" s="23"/>
      <c r="B25" s="87"/>
      <c r="C25" s="39" t="s">
        <v>53</v>
      </c>
      <c r="D25" s="88">
        <v>3830</v>
      </c>
    </row>
    <row r="26" spans="1:4" ht="14.25">
      <c r="A26" s="23"/>
      <c r="B26" s="87"/>
      <c r="C26" s="39" t="s">
        <v>54</v>
      </c>
      <c r="D26" s="88">
        <v>1629</v>
      </c>
    </row>
    <row r="27" spans="1:4" ht="14.25">
      <c r="A27" s="23"/>
      <c r="B27" s="87"/>
      <c r="C27" s="73" t="s">
        <v>55</v>
      </c>
      <c r="D27" s="89">
        <f>79.12+0.31</f>
        <v>79.43</v>
      </c>
    </row>
    <row r="28" spans="1:4" ht="14.25">
      <c r="A28" s="23"/>
      <c r="B28" s="87"/>
      <c r="C28" s="39" t="s">
        <v>56</v>
      </c>
      <c r="D28" s="88">
        <v>631.45</v>
      </c>
    </row>
    <row r="29" spans="1:4" ht="14.25">
      <c r="A29" s="23"/>
      <c r="B29" s="87"/>
      <c r="C29" s="35" t="s">
        <v>57</v>
      </c>
      <c r="D29" s="88">
        <f>SUM(D30:D32)</f>
        <v>3397.21</v>
      </c>
    </row>
    <row r="30" spans="1:4" ht="14.25">
      <c r="A30" s="23"/>
      <c r="B30" s="87"/>
      <c r="C30" s="39" t="s">
        <v>58</v>
      </c>
      <c r="D30" s="88">
        <v>3259</v>
      </c>
    </row>
    <row r="31" spans="1:4" ht="14.25">
      <c r="A31" s="23"/>
      <c r="B31" s="87"/>
      <c r="C31" s="39" t="s">
        <v>59</v>
      </c>
      <c r="D31" s="88">
        <v>128.07</v>
      </c>
    </row>
    <row r="32" spans="1:4" ht="14.25">
      <c r="A32" s="23"/>
      <c r="B32" s="87"/>
      <c r="C32" s="39" t="s">
        <v>60</v>
      </c>
      <c r="D32" s="88">
        <v>10.14</v>
      </c>
    </row>
    <row r="33" spans="1:4" ht="14.25">
      <c r="A33" s="23"/>
      <c r="B33" s="87"/>
      <c r="C33" s="35" t="s">
        <v>61</v>
      </c>
      <c r="D33" s="88">
        <f>SUM(D34:D38)</f>
        <v>2475.91</v>
      </c>
    </row>
    <row r="34" spans="1:4" ht="14.25">
      <c r="A34" s="23"/>
      <c r="B34" s="87"/>
      <c r="C34" s="39" t="s">
        <v>62</v>
      </c>
      <c r="D34" s="88">
        <v>539</v>
      </c>
    </row>
    <row r="35" spans="1:4" ht="14.25">
      <c r="A35" s="23"/>
      <c r="B35" s="87"/>
      <c r="C35" s="39" t="s">
        <v>63</v>
      </c>
      <c r="D35" s="88">
        <v>180</v>
      </c>
    </row>
    <row r="36" spans="1:4" ht="14.25">
      <c r="A36" s="23"/>
      <c r="B36" s="87"/>
      <c r="C36" s="39" t="s">
        <v>64</v>
      </c>
      <c r="D36" s="88">
        <v>1321.34</v>
      </c>
    </row>
    <row r="37" spans="1:4" ht="14.25">
      <c r="A37" s="23"/>
      <c r="B37" s="87"/>
      <c r="C37" s="73" t="s">
        <v>65</v>
      </c>
      <c r="D37" s="88">
        <v>341.89</v>
      </c>
    </row>
    <row r="38" spans="1:4" ht="14.25">
      <c r="A38" s="23"/>
      <c r="B38" s="87"/>
      <c r="C38" s="39" t="s">
        <v>66</v>
      </c>
      <c r="D38" s="88">
        <v>93.68</v>
      </c>
    </row>
    <row r="39" spans="1:4" ht="14.25">
      <c r="A39" s="23"/>
      <c r="B39" s="87"/>
      <c r="C39" s="35" t="s">
        <v>67</v>
      </c>
      <c r="D39" s="88">
        <f>D40+D41</f>
        <v>3074.81</v>
      </c>
    </row>
    <row r="40" spans="1:4" ht="14.25">
      <c r="A40" s="23"/>
      <c r="B40" s="87"/>
      <c r="C40" s="39" t="s">
        <v>68</v>
      </c>
      <c r="D40" s="88">
        <v>1774.81</v>
      </c>
    </row>
    <row r="41" spans="1:4" ht="14.25">
      <c r="A41" s="23"/>
      <c r="B41" s="87"/>
      <c r="C41" s="39" t="s">
        <v>69</v>
      </c>
      <c r="D41" s="88">
        <v>1300</v>
      </c>
    </row>
    <row r="42" spans="1:4" ht="14.25">
      <c r="A42" s="23"/>
      <c r="B42" s="87"/>
      <c r="C42" s="35" t="s">
        <v>70</v>
      </c>
      <c r="D42" s="88">
        <f>D43+D44</f>
        <v>1290.15</v>
      </c>
    </row>
    <row r="43" spans="1:4" ht="14.25">
      <c r="A43" s="23"/>
      <c r="B43" s="87"/>
      <c r="C43" s="39" t="s">
        <v>71</v>
      </c>
      <c r="D43" s="88">
        <v>801.18</v>
      </c>
    </row>
    <row r="44" spans="1:4" ht="14.25">
      <c r="A44" s="23"/>
      <c r="B44" s="87"/>
      <c r="C44" s="73" t="s">
        <v>72</v>
      </c>
      <c r="D44" s="89">
        <f>488.1+0.87</f>
        <v>488.97</v>
      </c>
    </row>
    <row r="45" spans="1:4" ht="14.25">
      <c r="A45" s="23"/>
      <c r="B45" s="87"/>
      <c r="C45" s="35" t="s">
        <v>73</v>
      </c>
      <c r="D45" s="88">
        <f>D46+D47</f>
        <v>407.32</v>
      </c>
    </row>
    <row r="46" spans="1:4" ht="14.25">
      <c r="A46" s="23"/>
      <c r="B46" s="87"/>
      <c r="C46" s="73" t="s">
        <v>74</v>
      </c>
      <c r="D46" s="88">
        <v>25.32</v>
      </c>
    </row>
    <row r="47" spans="1:4" ht="14.25">
      <c r="A47" s="23"/>
      <c r="B47" s="87"/>
      <c r="C47" s="39" t="s">
        <v>75</v>
      </c>
      <c r="D47" s="88">
        <v>382</v>
      </c>
    </row>
    <row r="48" spans="1:4" ht="14.25">
      <c r="A48" s="23"/>
      <c r="B48" s="87"/>
      <c r="C48" s="35" t="s">
        <v>76</v>
      </c>
      <c r="D48" s="88">
        <f>D49+D50</f>
        <v>6.32</v>
      </c>
    </row>
    <row r="49" spans="1:4" ht="14.25">
      <c r="A49" s="23"/>
      <c r="B49" s="87"/>
      <c r="C49" s="39" t="s">
        <v>77</v>
      </c>
      <c r="D49" s="88">
        <v>1.32</v>
      </c>
    </row>
    <row r="50" spans="1:4" ht="14.25">
      <c r="A50" s="23"/>
      <c r="B50" s="87"/>
      <c r="C50" s="39" t="s">
        <v>78</v>
      </c>
      <c r="D50" s="88">
        <v>5</v>
      </c>
    </row>
    <row r="51" spans="1:4" ht="14.25">
      <c r="A51" s="23"/>
      <c r="B51" s="87"/>
      <c r="C51" s="35" t="s">
        <v>79</v>
      </c>
      <c r="D51" s="88">
        <f>D52</f>
        <v>35</v>
      </c>
    </row>
    <row r="52" spans="1:4" ht="14.25">
      <c r="A52" s="23"/>
      <c r="B52" s="87"/>
      <c r="C52" s="39" t="s">
        <v>80</v>
      </c>
      <c r="D52" s="88">
        <v>35</v>
      </c>
    </row>
    <row r="53" spans="1:4" ht="14.25">
      <c r="A53" s="23"/>
      <c r="B53" s="87"/>
      <c r="C53" s="35" t="s">
        <v>81</v>
      </c>
      <c r="D53" s="88">
        <f>D54</f>
        <v>303.4</v>
      </c>
    </row>
    <row r="54" spans="1:4" ht="14.25">
      <c r="A54" s="23"/>
      <c r="B54" s="87"/>
      <c r="C54" s="39" t="s">
        <v>82</v>
      </c>
      <c r="D54" s="88">
        <v>303.4</v>
      </c>
    </row>
    <row r="55" spans="1:4" ht="14.25">
      <c r="A55" s="23"/>
      <c r="B55" s="87"/>
      <c r="C55" s="35" t="s">
        <v>83</v>
      </c>
      <c r="D55" s="88">
        <f>D56+D57+D58</f>
        <v>210.03000000000003</v>
      </c>
    </row>
    <row r="56" spans="1:4" ht="14.25">
      <c r="A56" s="23"/>
      <c r="B56" s="87"/>
      <c r="C56" s="39" t="s">
        <v>84</v>
      </c>
      <c r="D56" s="88">
        <v>136.28</v>
      </c>
    </row>
    <row r="57" spans="1:4" ht="14.25">
      <c r="A57" s="23"/>
      <c r="B57" s="87"/>
      <c r="C57" s="39" t="s">
        <v>85</v>
      </c>
      <c r="D57" s="88">
        <v>37.95</v>
      </c>
    </row>
    <row r="58" spans="1:4" ht="14.25">
      <c r="A58" s="23"/>
      <c r="B58" s="87"/>
      <c r="C58" s="39" t="s">
        <v>86</v>
      </c>
      <c r="D58" s="88">
        <v>35.8</v>
      </c>
    </row>
    <row r="59" spans="1:4" ht="14.25">
      <c r="A59" s="23"/>
      <c r="B59" s="87"/>
      <c r="C59" s="35" t="s">
        <v>87</v>
      </c>
      <c r="D59" s="88">
        <f>D60+D64+D66+D68</f>
        <v>7918.4400000000005</v>
      </c>
    </row>
    <row r="60" spans="1:4" ht="14.25">
      <c r="A60" s="23"/>
      <c r="B60" s="87"/>
      <c r="C60" s="35" t="s">
        <v>88</v>
      </c>
      <c r="D60" s="88">
        <f>D61+D62+D63</f>
        <v>63.77</v>
      </c>
    </row>
    <row r="61" spans="1:4" ht="14.25">
      <c r="A61" s="23"/>
      <c r="B61" s="87"/>
      <c r="C61" s="39" t="s">
        <v>89</v>
      </c>
      <c r="D61" s="88">
        <v>20.97</v>
      </c>
    </row>
    <row r="62" spans="1:4" ht="14.25">
      <c r="A62" s="23"/>
      <c r="B62" s="87"/>
      <c r="C62" s="39" t="s">
        <v>90</v>
      </c>
      <c r="D62" s="88">
        <v>22.790000000000003</v>
      </c>
    </row>
    <row r="63" spans="1:4" ht="14.25">
      <c r="A63" s="23"/>
      <c r="B63" s="87"/>
      <c r="C63" s="39" t="s">
        <v>91</v>
      </c>
      <c r="D63" s="88">
        <v>20.009999999999998</v>
      </c>
    </row>
    <row r="64" spans="1:4" ht="14.25">
      <c r="A64" s="23"/>
      <c r="B64" s="87"/>
      <c r="C64" s="35" t="s">
        <v>92</v>
      </c>
      <c r="D64" s="88">
        <f aca="true" t="shared" si="0" ref="D64:D68">D65</f>
        <v>3043</v>
      </c>
    </row>
    <row r="65" spans="1:4" ht="14.25">
      <c r="A65" s="23"/>
      <c r="B65" s="87"/>
      <c r="C65" s="39" t="s">
        <v>93</v>
      </c>
      <c r="D65" s="88">
        <v>3043</v>
      </c>
    </row>
    <row r="66" spans="1:4" ht="14.25">
      <c r="A66" s="23"/>
      <c r="B66" s="87"/>
      <c r="C66" s="35" t="s">
        <v>94</v>
      </c>
      <c r="D66" s="88">
        <f t="shared" si="0"/>
        <v>893.4</v>
      </c>
    </row>
    <row r="67" spans="1:4" ht="14.25">
      <c r="A67" s="23"/>
      <c r="B67" s="87"/>
      <c r="C67" s="39" t="s">
        <v>95</v>
      </c>
      <c r="D67" s="88">
        <v>893.4</v>
      </c>
    </row>
    <row r="68" spans="1:4" ht="14.25">
      <c r="A68" s="23"/>
      <c r="B68" s="87"/>
      <c r="C68" s="35" t="s">
        <v>96</v>
      </c>
      <c r="D68" s="88">
        <f t="shared" si="0"/>
        <v>3918.27</v>
      </c>
    </row>
    <row r="69" spans="1:4" ht="14.25">
      <c r="A69" s="23"/>
      <c r="B69" s="87"/>
      <c r="C69" s="39" t="s">
        <v>97</v>
      </c>
      <c r="D69" s="89">
        <f>3916.29+1.98</f>
        <v>3918.27</v>
      </c>
    </row>
    <row r="70" spans="1:4" ht="14.25">
      <c r="A70" s="23"/>
      <c r="B70" s="87"/>
      <c r="C70" s="35" t="s">
        <v>98</v>
      </c>
      <c r="D70" s="88">
        <f aca="true" t="shared" si="1" ref="D70:D74">D71</f>
        <v>3377</v>
      </c>
    </row>
    <row r="71" spans="1:4" ht="24">
      <c r="A71" s="23"/>
      <c r="B71" s="87"/>
      <c r="C71" s="35" t="s">
        <v>99</v>
      </c>
      <c r="D71" s="88">
        <f t="shared" si="1"/>
        <v>3377</v>
      </c>
    </row>
    <row r="72" spans="1:4" ht="14.25">
      <c r="A72" s="23"/>
      <c r="B72" s="87"/>
      <c r="C72" s="39" t="s">
        <v>100</v>
      </c>
      <c r="D72" s="88">
        <v>3377</v>
      </c>
    </row>
    <row r="73" spans="1:4" ht="14.25">
      <c r="A73" s="23"/>
      <c r="B73" s="87"/>
      <c r="C73" s="35" t="s">
        <v>101</v>
      </c>
      <c r="D73" s="88">
        <f>D74+D76</f>
        <v>39.5</v>
      </c>
    </row>
    <row r="74" spans="1:4" ht="14.25">
      <c r="A74" s="23"/>
      <c r="B74" s="87"/>
      <c r="C74" s="35" t="s">
        <v>102</v>
      </c>
      <c r="D74" s="88">
        <f t="shared" si="1"/>
        <v>8.5</v>
      </c>
    </row>
    <row r="75" spans="1:4" ht="14.25">
      <c r="A75" s="23"/>
      <c r="B75" s="87"/>
      <c r="C75" s="39" t="s">
        <v>103</v>
      </c>
      <c r="D75" s="88">
        <v>8.5</v>
      </c>
    </row>
    <row r="76" spans="1:4" ht="14.25">
      <c r="A76" s="23"/>
      <c r="B76" s="87"/>
      <c r="C76" s="35" t="s">
        <v>156</v>
      </c>
      <c r="D76" s="88">
        <f>D77+D78</f>
        <v>31</v>
      </c>
    </row>
    <row r="77" spans="1:4" ht="14.25">
      <c r="A77" s="23"/>
      <c r="B77" s="87"/>
      <c r="C77" s="39" t="s">
        <v>80</v>
      </c>
      <c r="D77" s="88">
        <v>26</v>
      </c>
    </row>
    <row r="78" spans="1:4" ht="14.25">
      <c r="A78" s="23"/>
      <c r="B78" s="87"/>
      <c r="C78" s="39" t="s">
        <v>107</v>
      </c>
      <c r="D78" s="88">
        <v>5</v>
      </c>
    </row>
    <row r="79" spans="1:4" ht="14.25">
      <c r="A79" s="23"/>
      <c r="B79" s="87"/>
      <c r="C79" s="35" t="s">
        <v>108</v>
      </c>
      <c r="D79" s="88">
        <f aca="true" t="shared" si="2" ref="D79:D83">D80</f>
        <v>166.27</v>
      </c>
    </row>
    <row r="80" spans="1:4" ht="14.25">
      <c r="A80" s="23"/>
      <c r="B80" s="87"/>
      <c r="C80" s="35" t="s">
        <v>109</v>
      </c>
      <c r="D80" s="88">
        <f t="shared" si="2"/>
        <v>166.27</v>
      </c>
    </row>
    <row r="81" spans="1:4" ht="14.25">
      <c r="A81" s="23"/>
      <c r="B81" s="87"/>
      <c r="C81" s="39" t="s">
        <v>110</v>
      </c>
      <c r="D81" s="88">
        <v>166.27</v>
      </c>
    </row>
    <row r="82" spans="1:4" ht="14.25">
      <c r="A82" s="23"/>
      <c r="B82" s="87"/>
      <c r="C82" s="35" t="s">
        <v>111</v>
      </c>
      <c r="D82" s="88">
        <f>D83+D85</f>
        <v>1982</v>
      </c>
    </row>
    <row r="83" spans="1:4" ht="14.25">
      <c r="A83" s="23"/>
      <c r="B83" s="87"/>
      <c r="C83" s="35" t="s">
        <v>112</v>
      </c>
      <c r="D83" s="88">
        <f t="shared" si="2"/>
        <v>186.5</v>
      </c>
    </row>
    <row r="84" spans="1:4" ht="14.25">
      <c r="A84" s="23"/>
      <c r="B84" s="87"/>
      <c r="C84" s="39" t="s">
        <v>113</v>
      </c>
      <c r="D84" s="88">
        <v>186.5</v>
      </c>
    </row>
    <row r="85" spans="1:4" ht="24">
      <c r="A85" s="23"/>
      <c r="B85" s="87"/>
      <c r="C85" s="35" t="s">
        <v>114</v>
      </c>
      <c r="D85" s="88">
        <f>D86</f>
        <v>1795.5</v>
      </c>
    </row>
    <row r="86" spans="1:4" ht="14.25">
      <c r="A86" s="23"/>
      <c r="B86" s="87"/>
      <c r="C86" s="39" t="s">
        <v>115</v>
      </c>
      <c r="D86" s="88">
        <v>1795.5</v>
      </c>
    </row>
    <row r="87" spans="1:4" ht="14.25">
      <c r="A87" s="41"/>
      <c r="B87" s="87"/>
      <c r="C87" s="90"/>
      <c r="D87" s="90"/>
    </row>
    <row r="88" spans="1:4" ht="14.25">
      <c r="A88" s="41"/>
      <c r="B88" s="87"/>
      <c r="C88" s="91"/>
      <c r="D88" s="91"/>
    </row>
    <row r="89" spans="1:4" ht="14.25">
      <c r="A89" s="74" t="s">
        <v>157</v>
      </c>
      <c r="B89" s="92">
        <f>2505.37+1.98</f>
        <v>2507.35</v>
      </c>
      <c r="C89" s="42" t="s">
        <v>158</v>
      </c>
      <c r="D89" s="42"/>
    </row>
    <row r="90" spans="1:4" ht="14.25">
      <c r="A90" s="93" t="s">
        <v>159</v>
      </c>
      <c r="B90" s="87">
        <v>185.87</v>
      </c>
      <c r="C90" s="91"/>
      <c r="D90" s="91"/>
    </row>
    <row r="91" spans="1:4" ht="14.25">
      <c r="A91" s="41"/>
      <c r="B91" s="87"/>
      <c r="C91" s="91"/>
      <c r="D91" s="91"/>
    </row>
    <row r="92" spans="1:4" ht="14.25">
      <c r="A92" s="41"/>
      <c r="B92" s="87"/>
      <c r="C92" s="91"/>
      <c r="D92" s="91"/>
    </row>
    <row r="93" spans="1:4" ht="14.25">
      <c r="A93" s="41"/>
      <c r="B93" s="94"/>
      <c r="C93" s="91"/>
      <c r="D93" s="91"/>
    </row>
    <row r="94" spans="1:4" ht="14.25">
      <c r="A94" s="41" t="s">
        <v>160</v>
      </c>
      <c r="B94" s="94"/>
      <c r="C94" s="91"/>
      <c r="D94" s="91"/>
    </row>
    <row r="95" spans="1:4" ht="14.25">
      <c r="A95" s="23" t="s">
        <v>116</v>
      </c>
      <c r="B95" s="87">
        <f>B7+B89</f>
        <v>38994.46</v>
      </c>
      <c r="C95" s="23" t="s">
        <v>117</v>
      </c>
      <c r="D95" s="23">
        <f>D8+D59+D70+D73+D79+D82</f>
        <v>38994.46</v>
      </c>
    </row>
    <row r="97" spans="1:2" ht="14.25">
      <c r="A97" s="6" t="s">
        <v>161</v>
      </c>
      <c r="B97" s="6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85"/>
  <sheetViews>
    <sheetView workbookViewId="0" topLeftCell="A1">
      <selection activeCell="D7" sqref="D7"/>
    </sheetView>
  </sheetViews>
  <sheetFormatPr defaultColWidth="6.875" defaultRowHeight="19.5" customHeight="1"/>
  <cols>
    <col min="1" max="1" width="10.375" style="13" customWidth="1"/>
    <col min="2" max="2" width="24.125" style="13" customWidth="1"/>
    <col min="3" max="3" width="14.875" style="13" customWidth="1"/>
    <col min="4" max="4" width="13.875" style="14" customWidth="1"/>
    <col min="5" max="5" width="12.50390625" style="14" customWidth="1"/>
    <col min="6" max="6" width="13.625" style="14" customWidth="1"/>
    <col min="7" max="244" width="14.625" style="13" customWidth="1"/>
    <col min="245" max="252" width="6.875" style="0" customWidth="1"/>
  </cols>
  <sheetData>
    <row r="1" spans="1:8" s="6" customFormat="1" ht="19.5" customHeight="1">
      <c r="A1" s="1"/>
      <c r="B1" s="1"/>
      <c r="C1" s="1"/>
      <c r="D1" s="14"/>
      <c r="E1" s="14"/>
      <c r="F1" s="14"/>
      <c r="G1" s="13"/>
      <c r="H1" s="13"/>
    </row>
    <row r="2" spans="1:8" s="6" customFormat="1" ht="18.75" customHeight="1">
      <c r="A2" s="1"/>
      <c r="B2" s="1"/>
      <c r="C2" s="1"/>
      <c r="D2" s="14"/>
      <c r="E2" s="14"/>
      <c r="G2" s="13"/>
      <c r="H2" s="15" t="s">
        <v>162</v>
      </c>
    </row>
    <row r="3" spans="1:244" s="11" customFormat="1" ht="24" customHeight="1">
      <c r="A3" s="16" t="s">
        <v>163</v>
      </c>
      <c r="B3" s="17"/>
      <c r="C3" s="17"/>
      <c r="D3" s="17"/>
      <c r="E3" s="17"/>
      <c r="F3" s="17"/>
      <c r="G3" s="48"/>
      <c r="H3" s="48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spans="1:8" ht="19.5" customHeight="1">
      <c r="A4" s="20" t="s">
        <v>3</v>
      </c>
      <c r="B4" s="21"/>
      <c r="C4" s="21"/>
      <c r="D4" s="22"/>
      <c r="E4" s="22"/>
      <c r="H4" s="2" t="s">
        <v>4</v>
      </c>
    </row>
    <row r="5" spans="1:8" ht="19.5" customHeight="1">
      <c r="A5" s="23" t="s">
        <v>164</v>
      </c>
      <c r="B5" s="24"/>
      <c r="C5" s="63" t="s">
        <v>165</v>
      </c>
      <c r="D5" s="25" t="s">
        <v>166</v>
      </c>
      <c r="E5" s="26"/>
      <c r="F5" s="27"/>
      <c r="G5" s="25" t="s">
        <v>167</v>
      </c>
      <c r="H5" s="27"/>
    </row>
    <row r="6" spans="1:8" s="12" customFormat="1" ht="23.25" customHeight="1">
      <c r="A6" s="28" t="s">
        <v>168</v>
      </c>
      <c r="B6" s="29" t="s">
        <v>169</v>
      </c>
      <c r="C6" s="29"/>
      <c r="D6" s="30" t="s">
        <v>16</v>
      </c>
      <c r="E6" s="30" t="s">
        <v>143</v>
      </c>
      <c r="F6" s="30" t="s">
        <v>144</v>
      </c>
      <c r="G6" s="30" t="s">
        <v>170</v>
      </c>
      <c r="H6" s="30" t="s">
        <v>171</v>
      </c>
    </row>
    <row r="7" spans="1:8" s="12" customFormat="1" ht="21" customHeight="1">
      <c r="A7" s="31" t="s">
        <v>16</v>
      </c>
      <c r="B7" s="32"/>
      <c r="C7" s="23">
        <f aca="true" t="shared" si="0" ref="C7:F7">C8+C11+C60+C71+C74+C79</f>
        <v>32204.040000000005</v>
      </c>
      <c r="D7" s="23">
        <f t="shared" si="0"/>
        <v>36753.14</v>
      </c>
      <c r="E7" s="23">
        <f t="shared" si="0"/>
        <v>2748.8599999999997</v>
      </c>
      <c r="F7" s="23">
        <f t="shared" si="0"/>
        <v>34004.280000000006</v>
      </c>
      <c r="G7" s="54">
        <f>D7-C7</f>
        <v>4549.099999999995</v>
      </c>
      <c r="H7" s="64">
        <f>G7/C7</f>
        <v>0.14125867437750028</v>
      </c>
    </row>
    <row r="8" spans="1:8" ht="21" customHeight="1">
      <c r="A8" s="65">
        <v>206</v>
      </c>
      <c r="B8" s="35" t="s">
        <v>172</v>
      </c>
      <c r="C8" s="7">
        <f aca="true" t="shared" si="1" ref="C8:F8">C9</f>
        <v>4.79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54">
        <f aca="true" t="shared" si="2" ref="G8:G39">D8-C8</f>
        <v>-4.79</v>
      </c>
      <c r="H8" s="64">
        <f aca="true" t="shared" si="3" ref="H8:H39">G8/C8</f>
        <v>-1</v>
      </c>
    </row>
    <row r="9" spans="1:8" ht="21" customHeight="1">
      <c r="A9" s="66" t="s">
        <v>173</v>
      </c>
      <c r="B9" s="35" t="s">
        <v>174</v>
      </c>
      <c r="C9" s="7">
        <f aca="true" t="shared" si="4" ref="C9:F9">C10</f>
        <v>4.79</v>
      </c>
      <c r="D9" s="7">
        <f t="shared" si="4"/>
        <v>0</v>
      </c>
      <c r="E9" s="7">
        <f t="shared" si="4"/>
        <v>0</v>
      </c>
      <c r="F9" s="7">
        <f t="shared" si="4"/>
        <v>0</v>
      </c>
      <c r="G9" s="54">
        <f t="shared" si="2"/>
        <v>-4.79</v>
      </c>
      <c r="H9" s="64">
        <f t="shared" si="3"/>
        <v>-1</v>
      </c>
    </row>
    <row r="10" spans="1:8" ht="21" customHeight="1">
      <c r="A10" s="66" t="s">
        <v>175</v>
      </c>
      <c r="B10" s="67" t="s">
        <v>176</v>
      </c>
      <c r="C10" s="7">
        <v>4.79</v>
      </c>
      <c r="D10" s="7">
        <v>0</v>
      </c>
      <c r="E10" s="7">
        <v>0</v>
      </c>
      <c r="F10" s="7">
        <v>0</v>
      </c>
      <c r="G10" s="54">
        <f t="shared" si="2"/>
        <v>-4.79</v>
      </c>
      <c r="H10" s="64">
        <f t="shared" si="3"/>
        <v>-1</v>
      </c>
    </row>
    <row r="11" spans="1:8" ht="21" customHeight="1">
      <c r="A11" s="66" t="s">
        <v>177</v>
      </c>
      <c r="B11" s="35" t="s">
        <v>10</v>
      </c>
      <c r="C11" s="7">
        <f aca="true" t="shared" si="5" ref="C11:F11">C12+C18+C24+C32+C37+C43+C45+C48+C51+C54+C56</f>
        <v>25251.130000000005</v>
      </c>
      <c r="D11" s="7">
        <f t="shared" si="5"/>
        <v>27937.930000000004</v>
      </c>
      <c r="E11" s="7">
        <f t="shared" si="5"/>
        <v>2429.91</v>
      </c>
      <c r="F11" s="7">
        <f t="shared" si="5"/>
        <v>25508.020000000004</v>
      </c>
      <c r="G11" s="54">
        <f t="shared" si="2"/>
        <v>2686.7999999999993</v>
      </c>
      <c r="H11" s="64">
        <f t="shared" si="3"/>
        <v>0.10640315898734032</v>
      </c>
    </row>
    <row r="12" spans="1:8" ht="21" customHeight="1">
      <c r="A12" s="23">
        <v>20802</v>
      </c>
      <c r="B12" s="35" t="s">
        <v>24</v>
      </c>
      <c r="C12" s="7">
        <f aca="true" t="shared" si="6" ref="C12:F12">SUM(C13:C17)</f>
        <v>4414.360000000001</v>
      </c>
      <c r="D12" s="7">
        <f t="shared" si="6"/>
        <v>4399.34</v>
      </c>
      <c r="E12" s="7">
        <f t="shared" si="6"/>
        <v>1242.35</v>
      </c>
      <c r="F12" s="7">
        <f t="shared" si="6"/>
        <v>3156.9900000000002</v>
      </c>
      <c r="G12" s="54">
        <f t="shared" si="2"/>
        <v>-15.020000000000437</v>
      </c>
      <c r="H12" s="64">
        <f t="shared" si="3"/>
        <v>-0.0034025317373300853</v>
      </c>
    </row>
    <row r="13" spans="1:8" ht="21" customHeight="1">
      <c r="A13" s="23">
        <v>2080201</v>
      </c>
      <c r="B13" s="68" t="s">
        <v>26</v>
      </c>
      <c r="C13" s="7">
        <v>1653.97</v>
      </c>
      <c r="D13" s="69">
        <f aca="true" t="shared" si="7" ref="D11:D42">E13+F13</f>
        <v>1242.8</v>
      </c>
      <c r="E13" s="70">
        <f>1241.77+0.58</f>
        <v>1242.35</v>
      </c>
      <c r="F13" s="7">
        <v>0.45</v>
      </c>
      <c r="G13" s="54">
        <f t="shared" si="2"/>
        <v>-411.1700000000001</v>
      </c>
      <c r="H13" s="64">
        <f t="shared" si="3"/>
        <v>-0.24859580282592797</v>
      </c>
    </row>
    <row r="14" spans="1:8" ht="21" customHeight="1">
      <c r="A14" s="23">
        <v>2080204</v>
      </c>
      <c r="B14" s="39" t="s">
        <v>28</v>
      </c>
      <c r="C14" s="7">
        <v>58.93</v>
      </c>
      <c r="D14" s="69">
        <f t="shared" si="7"/>
        <v>86</v>
      </c>
      <c r="E14" s="7">
        <v>0</v>
      </c>
      <c r="F14" s="7">
        <v>86</v>
      </c>
      <c r="G14" s="54">
        <f t="shared" si="2"/>
        <v>27.07</v>
      </c>
      <c r="H14" s="64">
        <f t="shared" si="3"/>
        <v>0.4593585610045817</v>
      </c>
    </row>
    <row r="15" spans="1:8" ht="21" customHeight="1">
      <c r="A15" s="23">
        <v>2080207</v>
      </c>
      <c r="B15" s="39" t="s">
        <v>30</v>
      </c>
      <c r="C15" s="7">
        <v>57.27</v>
      </c>
      <c r="D15" s="69">
        <f t="shared" si="7"/>
        <v>84.39</v>
      </c>
      <c r="E15" s="7">
        <v>0</v>
      </c>
      <c r="F15" s="7">
        <v>84.39</v>
      </c>
      <c r="G15" s="54">
        <f t="shared" si="2"/>
        <v>27.119999999999997</v>
      </c>
      <c r="H15" s="64">
        <f t="shared" si="3"/>
        <v>0.4735463593504452</v>
      </c>
    </row>
    <row r="16" spans="1:8" ht="21" customHeight="1">
      <c r="A16" s="23">
        <v>2080208</v>
      </c>
      <c r="B16" s="39" t="s">
        <v>32</v>
      </c>
      <c r="C16" s="7">
        <v>2353.61</v>
      </c>
      <c r="D16" s="69">
        <f t="shared" si="7"/>
        <v>2552</v>
      </c>
      <c r="E16" s="7">
        <v>0</v>
      </c>
      <c r="F16" s="7">
        <v>2552</v>
      </c>
      <c r="G16" s="54">
        <f t="shared" si="2"/>
        <v>198.38999999999987</v>
      </c>
      <c r="H16" s="64">
        <f t="shared" si="3"/>
        <v>0.08429179005867576</v>
      </c>
    </row>
    <row r="17" spans="1:8" ht="21" customHeight="1">
      <c r="A17" s="23">
        <v>2080299</v>
      </c>
      <c r="B17" s="39" t="s">
        <v>34</v>
      </c>
      <c r="C17" s="7">
        <v>290.58</v>
      </c>
      <c r="D17" s="69">
        <f t="shared" si="7"/>
        <v>434.15</v>
      </c>
      <c r="E17" s="7">
        <v>0</v>
      </c>
      <c r="F17" s="7">
        <v>434.15</v>
      </c>
      <c r="G17" s="54">
        <f t="shared" si="2"/>
        <v>143.57</v>
      </c>
      <c r="H17" s="64">
        <f t="shared" si="3"/>
        <v>0.49408080390942255</v>
      </c>
    </row>
    <row r="18" spans="1:8" ht="21" customHeight="1">
      <c r="A18" s="23">
        <v>20805</v>
      </c>
      <c r="B18" s="35" t="s">
        <v>35</v>
      </c>
      <c r="C18" s="7">
        <f aca="true" t="shared" si="8" ref="C18:F18">SUM(C19:C23)</f>
        <v>428.16999999999996</v>
      </c>
      <c r="D18" s="7">
        <f t="shared" si="8"/>
        <v>415.13</v>
      </c>
      <c r="E18" s="7">
        <f t="shared" si="8"/>
        <v>415.13</v>
      </c>
      <c r="F18" s="7">
        <f t="shared" si="8"/>
        <v>0</v>
      </c>
      <c r="G18" s="54">
        <f t="shared" si="2"/>
        <v>-13.039999999999964</v>
      </c>
      <c r="H18" s="64">
        <f t="shared" si="3"/>
        <v>-0.03045519303080544</v>
      </c>
    </row>
    <row r="19" spans="1:8" ht="21" customHeight="1">
      <c r="A19" s="23">
        <v>2080501</v>
      </c>
      <c r="B19" s="39" t="s">
        <v>37</v>
      </c>
      <c r="C19" s="7">
        <v>101.52</v>
      </c>
      <c r="D19" s="69">
        <f t="shared" si="7"/>
        <v>0</v>
      </c>
      <c r="E19" s="7">
        <v>0</v>
      </c>
      <c r="F19" s="7">
        <v>0</v>
      </c>
      <c r="G19" s="54">
        <f t="shared" si="2"/>
        <v>-101.52</v>
      </c>
      <c r="H19" s="64">
        <f t="shared" si="3"/>
        <v>-1</v>
      </c>
    </row>
    <row r="20" spans="1:8" ht="21" customHeight="1">
      <c r="A20" s="23">
        <v>2080502</v>
      </c>
      <c r="B20" s="39" t="s">
        <v>39</v>
      </c>
      <c r="C20" s="7">
        <v>72.06</v>
      </c>
      <c r="D20" s="69">
        <f t="shared" si="7"/>
        <v>51.71</v>
      </c>
      <c r="E20" s="7">
        <v>51.71</v>
      </c>
      <c r="F20" s="7">
        <v>0</v>
      </c>
      <c r="G20" s="54">
        <f t="shared" si="2"/>
        <v>-20.35</v>
      </c>
      <c r="H20" s="64">
        <f t="shared" si="3"/>
        <v>-0.28240355259505967</v>
      </c>
    </row>
    <row r="21" spans="1:8" ht="21" customHeight="1">
      <c r="A21" s="23">
        <v>2080505</v>
      </c>
      <c r="B21" s="39" t="s">
        <v>41</v>
      </c>
      <c r="C21" s="7">
        <v>171.83</v>
      </c>
      <c r="D21" s="69">
        <f t="shared" si="7"/>
        <v>176.97</v>
      </c>
      <c r="E21" s="7">
        <v>176.97</v>
      </c>
      <c r="F21" s="7">
        <v>0</v>
      </c>
      <c r="G21" s="54">
        <f t="shared" si="2"/>
        <v>5.139999999999986</v>
      </c>
      <c r="H21" s="64">
        <f t="shared" si="3"/>
        <v>0.0299132863877087</v>
      </c>
    </row>
    <row r="22" spans="1:8" ht="21" customHeight="1">
      <c r="A22" s="23">
        <v>2080506</v>
      </c>
      <c r="B22" s="39" t="s">
        <v>43</v>
      </c>
      <c r="C22" s="7">
        <v>68.73</v>
      </c>
      <c r="D22" s="69">
        <f t="shared" si="7"/>
        <v>69.61</v>
      </c>
      <c r="E22" s="7">
        <v>69.61</v>
      </c>
      <c r="F22" s="7">
        <v>0</v>
      </c>
      <c r="G22" s="54">
        <f t="shared" si="2"/>
        <v>0.8799999999999955</v>
      </c>
      <c r="H22" s="64">
        <f t="shared" si="3"/>
        <v>0.012803724719918455</v>
      </c>
    </row>
    <row r="23" spans="1:8" ht="21" customHeight="1">
      <c r="A23" s="23">
        <v>2080599</v>
      </c>
      <c r="B23" s="39" t="s">
        <v>45</v>
      </c>
      <c r="C23" s="7">
        <v>14.03</v>
      </c>
      <c r="D23" s="69">
        <f t="shared" si="7"/>
        <v>116.84</v>
      </c>
      <c r="E23" s="7">
        <v>116.84</v>
      </c>
      <c r="F23" s="7">
        <v>0</v>
      </c>
      <c r="G23" s="54">
        <f t="shared" si="2"/>
        <v>102.81</v>
      </c>
      <c r="H23" s="64">
        <f t="shared" si="3"/>
        <v>7.327868852459017</v>
      </c>
    </row>
    <row r="24" spans="1:8" ht="21" customHeight="1">
      <c r="A24" s="23">
        <v>20808</v>
      </c>
      <c r="B24" s="71" t="s">
        <v>47</v>
      </c>
      <c r="C24" s="7">
        <f aca="true" t="shared" si="9" ref="C24:F24">SUM(C25:C31)</f>
        <v>9739.830000000002</v>
      </c>
      <c r="D24" s="7">
        <f t="shared" si="9"/>
        <v>11796.630000000001</v>
      </c>
      <c r="E24" s="7">
        <f t="shared" si="9"/>
        <v>56.78</v>
      </c>
      <c r="F24" s="7">
        <f t="shared" si="9"/>
        <v>11739.85</v>
      </c>
      <c r="G24" s="54">
        <f t="shared" si="2"/>
        <v>2056.7999999999993</v>
      </c>
      <c r="H24" s="64">
        <f t="shared" si="3"/>
        <v>0.21117411700204203</v>
      </c>
    </row>
    <row r="25" spans="1:8" ht="21" customHeight="1">
      <c r="A25" s="23">
        <v>2080801</v>
      </c>
      <c r="B25" s="72" t="s">
        <v>49</v>
      </c>
      <c r="C25" s="7">
        <v>711.62</v>
      </c>
      <c r="D25" s="69">
        <f t="shared" si="7"/>
        <v>612.75</v>
      </c>
      <c r="E25" s="7">
        <v>0</v>
      </c>
      <c r="F25" s="7">
        <v>612.75</v>
      </c>
      <c r="G25" s="54">
        <f t="shared" si="2"/>
        <v>-98.87</v>
      </c>
      <c r="H25" s="64">
        <f t="shared" si="3"/>
        <v>-0.1389365110592732</v>
      </c>
    </row>
    <row r="26" spans="1:8" ht="21" customHeight="1">
      <c r="A26" s="23">
        <v>2080802</v>
      </c>
      <c r="B26" s="39" t="s">
        <v>51</v>
      </c>
      <c r="C26" s="7">
        <v>1608.9</v>
      </c>
      <c r="D26" s="69">
        <f t="shared" si="7"/>
        <v>1830</v>
      </c>
      <c r="E26" s="7">
        <v>0</v>
      </c>
      <c r="F26" s="7">
        <v>1830</v>
      </c>
      <c r="G26" s="54">
        <f t="shared" si="2"/>
        <v>221.0999999999999</v>
      </c>
      <c r="H26" s="64">
        <f t="shared" si="3"/>
        <v>0.13742308409472304</v>
      </c>
    </row>
    <row r="27" spans="1:8" ht="21" customHeight="1">
      <c r="A27" s="23">
        <v>2080803</v>
      </c>
      <c r="B27" s="39" t="s">
        <v>52</v>
      </c>
      <c r="C27" s="7">
        <v>2127.47</v>
      </c>
      <c r="D27" s="69">
        <f t="shared" si="7"/>
        <v>2384</v>
      </c>
      <c r="E27" s="7">
        <v>0</v>
      </c>
      <c r="F27" s="7">
        <v>2384</v>
      </c>
      <c r="G27" s="54">
        <f t="shared" si="2"/>
        <v>256.5300000000002</v>
      </c>
      <c r="H27" s="64">
        <f t="shared" si="3"/>
        <v>0.12057984366407057</v>
      </c>
    </row>
    <row r="28" spans="1:8" ht="21" customHeight="1">
      <c r="A28" s="23">
        <v>2080805</v>
      </c>
      <c r="B28" s="39" t="s">
        <v>53</v>
      </c>
      <c r="C28" s="7">
        <v>2806.84</v>
      </c>
      <c r="D28" s="69">
        <f t="shared" si="7"/>
        <v>3830</v>
      </c>
      <c r="E28" s="7">
        <v>0</v>
      </c>
      <c r="F28" s="7">
        <v>3830</v>
      </c>
      <c r="G28" s="54">
        <f t="shared" si="2"/>
        <v>1023.1599999999999</v>
      </c>
      <c r="H28" s="64">
        <f t="shared" si="3"/>
        <v>0.3645238061307377</v>
      </c>
    </row>
    <row r="29" spans="1:8" ht="21" customHeight="1">
      <c r="A29" s="23">
        <v>2080806</v>
      </c>
      <c r="B29" s="39" t="s">
        <v>54</v>
      </c>
      <c r="C29" s="7">
        <v>1824.18</v>
      </c>
      <c r="D29" s="69">
        <f t="shared" si="7"/>
        <v>2429</v>
      </c>
      <c r="E29" s="7">
        <v>0</v>
      </c>
      <c r="F29" s="7">
        <v>2429</v>
      </c>
      <c r="G29" s="54">
        <f t="shared" si="2"/>
        <v>604.8199999999999</v>
      </c>
      <c r="H29" s="64">
        <f t="shared" si="3"/>
        <v>0.33155719282088386</v>
      </c>
    </row>
    <row r="30" spans="1:8" ht="21" customHeight="1">
      <c r="A30" s="23">
        <v>2080804</v>
      </c>
      <c r="B30" s="73" t="s">
        <v>55</v>
      </c>
      <c r="C30" s="7">
        <v>87.28</v>
      </c>
      <c r="D30" s="69">
        <f t="shared" si="7"/>
        <v>79.43</v>
      </c>
      <c r="E30" s="70">
        <f>56.47+0.31</f>
        <v>56.78</v>
      </c>
      <c r="F30" s="7">
        <v>22.65</v>
      </c>
      <c r="G30" s="54">
        <f t="shared" si="2"/>
        <v>-7.849999999999994</v>
      </c>
      <c r="H30" s="64">
        <f t="shared" si="3"/>
        <v>-0.08994042163153064</v>
      </c>
    </row>
    <row r="31" spans="1:8" ht="21" customHeight="1">
      <c r="A31" s="23">
        <v>2080899</v>
      </c>
      <c r="B31" s="39" t="s">
        <v>56</v>
      </c>
      <c r="C31" s="7">
        <v>573.54</v>
      </c>
      <c r="D31" s="69">
        <f t="shared" si="7"/>
        <v>631.45</v>
      </c>
      <c r="E31" s="7">
        <v>0</v>
      </c>
      <c r="F31" s="7">
        <v>631.45</v>
      </c>
      <c r="G31" s="54">
        <f t="shared" si="2"/>
        <v>57.91000000000008</v>
      </c>
      <c r="H31" s="64">
        <f t="shared" si="3"/>
        <v>0.10096941800048835</v>
      </c>
    </row>
    <row r="32" spans="1:8" ht="21" customHeight="1">
      <c r="A32" s="23">
        <v>20809</v>
      </c>
      <c r="B32" s="35" t="s">
        <v>57</v>
      </c>
      <c r="C32" s="7">
        <f aca="true" t="shared" si="10" ref="C32:F32">SUM(C33:C36)</f>
        <v>3106.5099999999998</v>
      </c>
      <c r="D32" s="7">
        <f t="shared" si="10"/>
        <v>3397.21</v>
      </c>
      <c r="E32" s="7">
        <f t="shared" si="10"/>
        <v>0</v>
      </c>
      <c r="F32" s="7">
        <f t="shared" si="10"/>
        <v>3397.21</v>
      </c>
      <c r="G32" s="54">
        <f t="shared" si="2"/>
        <v>290.7000000000003</v>
      </c>
      <c r="H32" s="64">
        <f t="shared" si="3"/>
        <v>0.09357768041950623</v>
      </c>
    </row>
    <row r="33" spans="1:8" ht="21" customHeight="1">
      <c r="A33" s="23">
        <v>2080901</v>
      </c>
      <c r="B33" s="39" t="s">
        <v>58</v>
      </c>
      <c r="C33" s="7">
        <v>2850.43</v>
      </c>
      <c r="D33" s="69">
        <f t="shared" si="7"/>
        <v>3259</v>
      </c>
      <c r="E33" s="7">
        <v>0</v>
      </c>
      <c r="F33" s="7">
        <v>3259</v>
      </c>
      <c r="G33" s="54">
        <f t="shared" si="2"/>
        <v>408.57000000000016</v>
      </c>
      <c r="H33" s="64">
        <f t="shared" si="3"/>
        <v>0.1433362685629888</v>
      </c>
    </row>
    <row r="34" spans="1:8" ht="21" customHeight="1">
      <c r="A34" s="23">
        <v>2080902</v>
      </c>
      <c r="B34" s="39" t="s">
        <v>59</v>
      </c>
      <c r="C34" s="7">
        <v>132.36</v>
      </c>
      <c r="D34" s="69">
        <f t="shared" si="7"/>
        <v>128.07</v>
      </c>
      <c r="E34" s="7">
        <v>0</v>
      </c>
      <c r="F34" s="7">
        <v>128.07</v>
      </c>
      <c r="G34" s="54">
        <f t="shared" si="2"/>
        <v>-4.2900000000000205</v>
      </c>
      <c r="H34" s="64">
        <f t="shared" si="3"/>
        <v>-0.032411604714415385</v>
      </c>
    </row>
    <row r="35" spans="1:8" ht="21" customHeight="1">
      <c r="A35" s="23">
        <v>2080903</v>
      </c>
      <c r="B35" s="39" t="s">
        <v>60</v>
      </c>
      <c r="C35" s="7">
        <v>8.72</v>
      </c>
      <c r="D35" s="69">
        <f t="shared" si="7"/>
        <v>10.14</v>
      </c>
      <c r="E35" s="7">
        <v>0</v>
      </c>
      <c r="F35" s="7">
        <v>10.14</v>
      </c>
      <c r="G35" s="54">
        <f t="shared" si="2"/>
        <v>1.42</v>
      </c>
      <c r="H35" s="64">
        <f t="shared" si="3"/>
        <v>0.16284403669724767</v>
      </c>
    </row>
    <row r="36" spans="1:8" ht="21" customHeight="1">
      <c r="A36" s="23">
        <v>2080904</v>
      </c>
      <c r="B36" s="39" t="s">
        <v>178</v>
      </c>
      <c r="C36" s="7">
        <v>115</v>
      </c>
      <c r="D36" s="69">
        <f t="shared" si="7"/>
        <v>0</v>
      </c>
      <c r="E36" s="7">
        <v>0</v>
      </c>
      <c r="F36" s="7">
        <v>0</v>
      </c>
      <c r="G36" s="54">
        <f t="shared" si="2"/>
        <v>-115</v>
      </c>
      <c r="H36" s="64">
        <f t="shared" si="3"/>
        <v>-1</v>
      </c>
    </row>
    <row r="37" spans="1:8" ht="21" customHeight="1">
      <c r="A37" s="23">
        <v>20810</v>
      </c>
      <c r="B37" s="35" t="s">
        <v>61</v>
      </c>
      <c r="C37" s="7">
        <f aca="true" t="shared" si="11" ref="C37:F37">SUM(C38:C42)</f>
        <v>2534.3199999999997</v>
      </c>
      <c r="D37" s="7">
        <f t="shared" si="11"/>
        <v>2493.91</v>
      </c>
      <c r="E37" s="7">
        <f t="shared" si="11"/>
        <v>355.51</v>
      </c>
      <c r="F37" s="7">
        <f t="shared" si="11"/>
        <v>2138.4</v>
      </c>
      <c r="G37" s="54">
        <f t="shared" si="2"/>
        <v>-40.409999999999854</v>
      </c>
      <c r="H37" s="64">
        <f t="shared" si="3"/>
        <v>-0.01594510559045419</v>
      </c>
    </row>
    <row r="38" spans="1:8" ht="21" customHeight="1">
      <c r="A38" s="23">
        <v>2081001</v>
      </c>
      <c r="B38" s="39" t="s">
        <v>62</v>
      </c>
      <c r="C38" s="7">
        <v>503.63</v>
      </c>
      <c r="D38" s="69">
        <f t="shared" si="7"/>
        <v>557</v>
      </c>
      <c r="E38" s="7">
        <v>0</v>
      </c>
      <c r="F38" s="7">
        <v>557</v>
      </c>
      <c r="G38" s="54">
        <f t="shared" si="2"/>
        <v>53.370000000000005</v>
      </c>
      <c r="H38" s="64">
        <f t="shared" si="3"/>
        <v>0.10597065305879318</v>
      </c>
    </row>
    <row r="39" spans="1:8" ht="21" customHeight="1">
      <c r="A39" s="23">
        <v>2081002</v>
      </c>
      <c r="B39" s="39" t="s">
        <v>63</v>
      </c>
      <c r="C39" s="7">
        <v>0</v>
      </c>
      <c r="D39" s="69">
        <f t="shared" si="7"/>
        <v>180</v>
      </c>
      <c r="E39" s="7">
        <v>0</v>
      </c>
      <c r="F39" s="7">
        <v>180</v>
      </c>
      <c r="G39" s="54">
        <f t="shared" si="2"/>
        <v>180</v>
      </c>
      <c r="H39" s="64" t="e">
        <f t="shared" si="3"/>
        <v>#DIV/0!</v>
      </c>
    </row>
    <row r="40" spans="1:8" ht="21" customHeight="1">
      <c r="A40" s="23">
        <v>2081004</v>
      </c>
      <c r="B40" s="39" t="s">
        <v>64</v>
      </c>
      <c r="C40" s="7">
        <v>1306.54</v>
      </c>
      <c r="D40" s="69">
        <f t="shared" si="7"/>
        <v>1321.3400000000001</v>
      </c>
      <c r="E40" s="7">
        <v>70.94</v>
      </c>
      <c r="F40" s="7">
        <v>1250.4</v>
      </c>
      <c r="G40" s="54">
        <f aca="true" t="shared" si="12" ref="G40:G81">D40-C40</f>
        <v>14.800000000000182</v>
      </c>
      <c r="H40" s="64">
        <f aca="true" t="shared" si="13" ref="H40:H81">G40/C40</f>
        <v>0.011327628698700524</v>
      </c>
    </row>
    <row r="41" spans="1:8" ht="21" customHeight="1">
      <c r="A41" s="23">
        <v>2081005</v>
      </c>
      <c r="B41" s="73" t="s">
        <v>65</v>
      </c>
      <c r="C41" s="7">
        <v>366.45</v>
      </c>
      <c r="D41" s="69">
        <f t="shared" si="7"/>
        <v>341.89</v>
      </c>
      <c r="E41" s="7">
        <v>190.89</v>
      </c>
      <c r="F41" s="7">
        <v>151</v>
      </c>
      <c r="G41" s="54">
        <f t="shared" si="12"/>
        <v>-24.560000000000002</v>
      </c>
      <c r="H41" s="64">
        <f t="shared" si="13"/>
        <v>-0.06702142174921545</v>
      </c>
    </row>
    <row r="42" spans="1:8" ht="21" customHeight="1">
      <c r="A42" s="23">
        <v>2081099</v>
      </c>
      <c r="B42" s="39" t="s">
        <v>66</v>
      </c>
      <c r="C42" s="7">
        <v>357.7</v>
      </c>
      <c r="D42" s="69">
        <f t="shared" si="7"/>
        <v>93.68</v>
      </c>
      <c r="E42" s="7">
        <v>93.68</v>
      </c>
      <c r="F42" s="7">
        <v>0</v>
      </c>
      <c r="G42" s="54">
        <f t="shared" si="12"/>
        <v>-264.02</v>
      </c>
      <c r="H42" s="64">
        <f t="shared" si="13"/>
        <v>-0.7381045568912497</v>
      </c>
    </row>
    <row r="43" spans="1:8" ht="21" customHeight="1">
      <c r="A43" s="23">
        <v>20815</v>
      </c>
      <c r="B43" s="35" t="s">
        <v>179</v>
      </c>
      <c r="C43" s="7">
        <f aca="true" t="shared" si="14" ref="C43:F43">C44</f>
        <v>33</v>
      </c>
      <c r="D43" s="7">
        <f t="shared" si="14"/>
        <v>0</v>
      </c>
      <c r="E43" s="7">
        <f t="shared" si="14"/>
        <v>0</v>
      </c>
      <c r="F43" s="7">
        <f t="shared" si="14"/>
        <v>0</v>
      </c>
      <c r="G43" s="54">
        <f t="shared" si="12"/>
        <v>-33</v>
      </c>
      <c r="H43" s="64">
        <f t="shared" si="13"/>
        <v>-1</v>
      </c>
    </row>
    <row r="44" spans="1:8" ht="21" customHeight="1">
      <c r="A44" s="23">
        <v>2081599</v>
      </c>
      <c r="B44" s="39" t="s">
        <v>180</v>
      </c>
      <c r="C44" s="7">
        <v>33</v>
      </c>
      <c r="D44" s="69">
        <f aca="true" t="shared" si="15" ref="D43:D74">E44+F44</f>
        <v>0</v>
      </c>
      <c r="E44" s="7">
        <v>0</v>
      </c>
      <c r="F44" s="7">
        <v>0</v>
      </c>
      <c r="G44" s="54">
        <f t="shared" si="12"/>
        <v>-33</v>
      </c>
      <c r="H44" s="64">
        <f t="shared" si="13"/>
        <v>-1</v>
      </c>
    </row>
    <row r="45" spans="1:8" ht="21" customHeight="1">
      <c r="A45" s="23">
        <v>20819</v>
      </c>
      <c r="B45" s="35" t="s">
        <v>67</v>
      </c>
      <c r="C45" s="7">
        <f aca="true" t="shared" si="16" ref="C45:F45">C46+C47</f>
        <v>3226.7200000000003</v>
      </c>
      <c r="D45" s="7">
        <f t="shared" si="16"/>
        <v>3074.81</v>
      </c>
      <c r="E45" s="7">
        <f t="shared" si="16"/>
        <v>0</v>
      </c>
      <c r="F45" s="7">
        <f t="shared" si="16"/>
        <v>3074.81</v>
      </c>
      <c r="G45" s="54">
        <f t="shared" si="12"/>
        <v>-151.9100000000003</v>
      </c>
      <c r="H45" s="64">
        <f t="shared" si="13"/>
        <v>-0.04707876729310269</v>
      </c>
    </row>
    <row r="46" spans="1:8" ht="21" customHeight="1">
      <c r="A46" s="23">
        <v>2081901</v>
      </c>
      <c r="B46" s="39" t="s">
        <v>68</v>
      </c>
      <c r="C46" s="7">
        <v>1945.25</v>
      </c>
      <c r="D46" s="69">
        <f t="shared" si="15"/>
        <v>1774.81</v>
      </c>
      <c r="E46" s="7">
        <v>0</v>
      </c>
      <c r="F46" s="7">
        <v>1774.81</v>
      </c>
      <c r="G46" s="54">
        <f t="shared" si="12"/>
        <v>-170.44000000000005</v>
      </c>
      <c r="H46" s="64">
        <f t="shared" si="13"/>
        <v>-0.0876185580259607</v>
      </c>
    </row>
    <row r="47" spans="1:8" ht="21" customHeight="1">
      <c r="A47" s="23">
        <v>2081902</v>
      </c>
      <c r="B47" s="39" t="s">
        <v>69</v>
      </c>
      <c r="C47" s="7">
        <v>1281.47</v>
      </c>
      <c r="D47" s="69">
        <f t="shared" si="15"/>
        <v>1300</v>
      </c>
      <c r="E47" s="7">
        <v>0</v>
      </c>
      <c r="F47" s="7">
        <v>1300</v>
      </c>
      <c r="G47" s="54">
        <f t="shared" si="12"/>
        <v>18.529999999999973</v>
      </c>
      <c r="H47" s="64">
        <f t="shared" si="13"/>
        <v>0.01445995614411572</v>
      </c>
    </row>
    <row r="48" spans="1:8" ht="21" customHeight="1">
      <c r="A48" s="23">
        <v>20820</v>
      </c>
      <c r="B48" s="35" t="s">
        <v>70</v>
      </c>
      <c r="C48" s="7">
        <f aca="true" t="shared" si="17" ref="C48:F48">C49+C50</f>
        <v>1009.06</v>
      </c>
      <c r="D48" s="7">
        <f t="shared" si="17"/>
        <v>1440.15</v>
      </c>
      <c r="E48" s="7">
        <f t="shared" si="17"/>
        <v>308.41</v>
      </c>
      <c r="F48" s="7">
        <f t="shared" si="17"/>
        <v>1131.74</v>
      </c>
      <c r="G48" s="54">
        <f t="shared" si="12"/>
        <v>431.09000000000015</v>
      </c>
      <c r="H48" s="64">
        <f t="shared" si="13"/>
        <v>0.42721939230571043</v>
      </c>
    </row>
    <row r="49" spans="1:8" ht="21" customHeight="1">
      <c r="A49" s="23">
        <v>2082001</v>
      </c>
      <c r="B49" s="39" t="s">
        <v>71</v>
      </c>
      <c r="C49" s="7">
        <v>513.66</v>
      </c>
      <c r="D49" s="69">
        <f t="shared" si="15"/>
        <v>951.18</v>
      </c>
      <c r="E49" s="7">
        <v>0</v>
      </c>
      <c r="F49" s="7">
        <v>951.18</v>
      </c>
      <c r="G49" s="54">
        <f t="shared" si="12"/>
        <v>437.52</v>
      </c>
      <c r="H49" s="64">
        <f t="shared" si="13"/>
        <v>0.8517696530779115</v>
      </c>
    </row>
    <row r="50" spans="1:8" ht="21" customHeight="1">
      <c r="A50" s="23">
        <v>2082002</v>
      </c>
      <c r="B50" s="73" t="s">
        <v>72</v>
      </c>
      <c r="C50" s="7">
        <v>495.4</v>
      </c>
      <c r="D50" s="69">
        <f t="shared" si="15"/>
        <v>488.97</v>
      </c>
      <c r="E50" s="70">
        <f>307.54+0.87</f>
        <v>308.41</v>
      </c>
      <c r="F50" s="7">
        <v>180.56</v>
      </c>
      <c r="G50" s="54">
        <f t="shared" si="12"/>
        <v>-6.42999999999995</v>
      </c>
      <c r="H50" s="64">
        <f t="shared" si="13"/>
        <v>-0.012979410577311163</v>
      </c>
    </row>
    <row r="51" spans="1:8" ht="21" customHeight="1">
      <c r="A51" s="23">
        <v>20821</v>
      </c>
      <c r="B51" s="35" t="s">
        <v>73</v>
      </c>
      <c r="C51" s="7">
        <f aca="true" t="shared" si="18" ref="C51:F51">C52+C53</f>
        <v>389.61</v>
      </c>
      <c r="D51" s="7">
        <f t="shared" si="18"/>
        <v>407.32</v>
      </c>
      <c r="E51" s="7">
        <f t="shared" si="18"/>
        <v>0</v>
      </c>
      <c r="F51" s="7">
        <f t="shared" si="18"/>
        <v>407.32</v>
      </c>
      <c r="G51" s="54">
        <f t="shared" si="12"/>
        <v>17.70999999999998</v>
      </c>
      <c r="H51" s="64">
        <f t="shared" si="13"/>
        <v>0.045455712122378734</v>
      </c>
    </row>
    <row r="52" spans="1:8" ht="21" customHeight="1">
      <c r="A52" s="23">
        <v>2082101</v>
      </c>
      <c r="B52" s="73" t="s">
        <v>74</v>
      </c>
      <c r="C52" s="7">
        <v>27.68</v>
      </c>
      <c r="D52" s="69">
        <f t="shared" si="15"/>
        <v>25.32</v>
      </c>
      <c r="E52" s="7">
        <v>0</v>
      </c>
      <c r="F52" s="7">
        <v>25.32</v>
      </c>
      <c r="G52" s="54">
        <f t="shared" si="12"/>
        <v>-2.3599999999999994</v>
      </c>
      <c r="H52" s="64">
        <f t="shared" si="13"/>
        <v>-0.0852601156069364</v>
      </c>
    </row>
    <row r="53" spans="1:8" ht="21" customHeight="1">
      <c r="A53" s="23">
        <v>2082102</v>
      </c>
      <c r="B53" s="39" t="s">
        <v>75</v>
      </c>
      <c r="C53" s="7">
        <v>361.93</v>
      </c>
      <c r="D53" s="69">
        <f t="shared" si="15"/>
        <v>382</v>
      </c>
      <c r="E53" s="7">
        <v>0</v>
      </c>
      <c r="F53" s="7">
        <v>382</v>
      </c>
      <c r="G53" s="54">
        <f t="shared" si="12"/>
        <v>20.069999999999993</v>
      </c>
      <c r="H53" s="64">
        <f t="shared" si="13"/>
        <v>0.055452711850357786</v>
      </c>
    </row>
    <row r="54" spans="1:8" ht="21" customHeight="1">
      <c r="A54" s="23">
        <v>20825</v>
      </c>
      <c r="B54" s="35" t="s">
        <v>81</v>
      </c>
      <c r="C54" s="7">
        <f aca="true" t="shared" si="19" ref="C54:F54">C55</f>
        <v>290.84</v>
      </c>
      <c r="D54" s="7">
        <f t="shared" si="19"/>
        <v>303.4</v>
      </c>
      <c r="E54" s="7">
        <f t="shared" si="19"/>
        <v>0</v>
      </c>
      <c r="F54" s="7">
        <f t="shared" si="19"/>
        <v>303.4</v>
      </c>
      <c r="G54" s="54">
        <f t="shared" si="12"/>
        <v>12.560000000000002</v>
      </c>
      <c r="H54" s="64">
        <f t="shared" si="13"/>
        <v>0.04318525649841839</v>
      </c>
    </row>
    <row r="55" spans="1:8" ht="21" customHeight="1">
      <c r="A55" s="23">
        <v>2082502</v>
      </c>
      <c r="B55" s="39" t="s">
        <v>82</v>
      </c>
      <c r="C55" s="7">
        <v>290.84</v>
      </c>
      <c r="D55" s="69">
        <f t="shared" si="15"/>
        <v>303.4</v>
      </c>
      <c r="E55" s="7">
        <v>0</v>
      </c>
      <c r="F55" s="7">
        <v>303.4</v>
      </c>
      <c r="G55" s="54">
        <f t="shared" si="12"/>
        <v>12.560000000000002</v>
      </c>
      <c r="H55" s="64">
        <f t="shared" si="13"/>
        <v>0.04318525649841839</v>
      </c>
    </row>
    <row r="56" spans="1:8" ht="21" customHeight="1">
      <c r="A56" s="23">
        <v>20828</v>
      </c>
      <c r="B56" s="35" t="s">
        <v>83</v>
      </c>
      <c r="C56" s="7">
        <f aca="true" t="shared" si="20" ref="C56:F56">C57+C58+C59</f>
        <v>78.71</v>
      </c>
      <c r="D56" s="7">
        <f t="shared" si="20"/>
        <v>210.03000000000003</v>
      </c>
      <c r="E56" s="7">
        <f t="shared" si="20"/>
        <v>51.730000000000004</v>
      </c>
      <c r="F56" s="7">
        <f t="shared" si="20"/>
        <v>158.3</v>
      </c>
      <c r="G56" s="54">
        <f t="shared" si="12"/>
        <v>131.32000000000005</v>
      </c>
      <c r="H56" s="64">
        <f t="shared" si="13"/>
        <v>1.6684029983483681</v>
      </c>
    </row>
    <row r="57" spans="1:8" ht="21" customHeight="1">
      <c r="A57" s="23">
        <v>2082804</v>
      </c>
      <c r="B57" s="39" t="s">
        <v>84</v>
      </c>
      <c r="C57" s="7">
        <v>78.71</v>
      </c>
      <c r="D57" s="69">
        <f t="shared" si="15"/>
        <v>136.28</v>
      </c>
      <c r="E57" s="7">
        <v>13.78</v>
      </c>
      <c r="F57" s="7">
        <v>122.5</v>
      </c>
      <c r="G57" s="54">
        <f t="shared" si="12"/>
        <v>57.57000000000001</v>
      </c>
      <c r="H57" s="64">
        <f t="shared" si="13"/>
        <v>0.7314191335281415</v>
      </c>
    </row>
    <row r="58" spans="1:8" ht="21" customHeight="1">
      <c r="A58" s="23">
        <v>2082850</v>
      </c>
      <c r="B58" s="39" t="s">
        <v>85</v>
      </c>
      <c r="C58" s="7"/>
      <c r="D58" s="69">
        <f t="shared" si="15"/>
        <v>37.95</v>
      </c>
      <c r="E58" s="7">
        <v>37.95</v>
      </c>
      <c r="F58" s="7">
        <v>0</v>
      </c>
      <c r="G58" s="54">
        <f t="shared" si="12"/>
        <v>37.95</v>
      </c>
      <c r="H58" s="64" t="e">
        <f t="shared" si="13"/>
        <v>#DIV/0!</v>
      </c>
    </row>
    <row r="59" spans="1:8" ht="21" customHeight="1">
      <c r="A59" s="23">
        <v>2082899</v>
      </c>
      <c r="B59" s="39" t="s">
        <v>86</v>
      </c>
      <c r="C59" s="7"/>
      <c r="D59" s="69">
        <f t="shared" si="15"/>
        <v>35.8</v>
      </c>
      <c r="E59" s="7">
        <v>0</v>
      </c>
      <c r="F59" s="7">
        <v>35.8</v>
      </c>
      <c r="G59" s="54">
        <f t="shared" si="12"/>
        <v>35.8</v>
      </c>
      <c r="H59" s="64" t="e">
        <f t="shared" si="13"/>
        <v>#DIV/0!</v>
      </c>
    </row>
    <row r="60" spans="1:8" ht="21" customHeight="1">
      <c r="A60" s="23">
        <v>210</v>
      </c>
      <c r="B60" s="35" t="s">
        <v>87</v>
      </c>
      <c r="C60" s="7">
        <f aca="true" t="shared" si="21" ref="C60:F60">C61+C65+C67+C69</f>
        <v>6586.77</v>
      </c>
      <c r="D60" s="7">
        <f t="shared" si="21"/>
        <v>8338.44</v>
      </c>
      <c r="E60" s="7">
        <f t="shared" si="21"/>
        <v>152.68</v>
      </c>
      <c r="F60" s="7">
        <f t="shared" si="21"/>
        <v>8185.76</v>
      </c>
      <c r="G60" s="54">
        <f t="shared" si="12"/>
        <v>1751.67</v>
      </c>
      <c r="H60" s="64">
        <f t="shared" si="13"/>
        <v>0.26593762952099437</v>
      </c>
    </row>
    <row r="61" spans="1:8" ht="21" customHeight="1">
      <c r="A61" s="23">
        <v>21011</v>
      </c>
      <c r="B61" s="35" t="s">
        <v>88</v>
      </c>
      <c r="C61" s="7">
        <f aca="true" t="shared" si="22" ref="C61:F61">C62+C63+C64</f>
        <v>0</v>
      </c>
      <c r="D61" s="7">
        <f t="shared" si="22"/>
        <v>63.77</v>
      </c>
      <c r="E61" s="7">
        <f t="shared" si="22"/>
        <v>63.77</v>
      </c>
      <c r="F61" s="7">
        <f t="shared" si="22"/>
        <v>0</v>
      </c>
      <c r="G61" s="54">
        <f t="shared" si="12"/>
        <v>63.77</v>
      </c>
      <c r="H61" s="64" t="e">
        <f t="shared" si="13"/>
        <v>#DIV/0!</v>
      </c>
    </row>
    <row r="62" spans="1:8" ht="21" customHeight="1">
      <c r="A62" s="23">
        <v>2101101</v>
      </c>
      <c r="B62" s="39" t="s">
        <v>89</v>
      </c>
      <c r="C62" s="7">
        <v>0</v>
      </c>
      <c r="D62" s="69">
        <f t="shared" si="15"/>
        <v>20.97</v>
      </c>
      <c r="E62" s="7">
        <v>20.97</v>
      </c>
      <c r="F62" s="7">
        <v>0</v>
      </c>
      <c r="G62" s="54">
        <f t="shared" si="12"/>
        <v>20.97</v>
      </c>
      <c r="H62" s="64" t="e">
        <f t="shared" si="13"/>
        <v>#DIV/0!</v>
      </c>
    </row>
    <row r="63" spans="1:8" ht="21" customHeight="1">
      <c r="A63" s="23">
        <v>2101102</v>
      </c>
      <c r="B63" s="39" t="s">
        <v>90</v>
      </c>
      <c r="C63" s="7">
        <v>0</v>
      </c>
      <c r="D63" s="69">
        <f t="shared" si="15"/>
        <v>22.790000000000003</v>
      </c>
      <c r="E63" s="7">
        <v>22.790000000000003</v>
      </c>
      <c r="F63" s="7">
        <v>0</v>
      </c>
      <c r="G63" s="54">
        <f t="shared" si="12"/>
        <v>22.790000000000003</v>
      </c>
      <c r="H63" s="64" t="e">
        <f t="shared" si="13"/>
        <v>#DIV/0!</v>
      </c>
    </row>
    <row r="64" spans="1:8" ht="21" customHeight="1">
      <c r="A64" s="23">
        <v>2101103</v>
      </c>
      <c r="B64" s="39" t="s">
        <v>91</v>
      </c>
      <c r="C64" s="7">
        <v>0</v>
      </c>
      <c r="D64" s="69">
        <f t="shared" si="15"/>
        <v>20.009999999999998</v>
      </c>
      <c r="E64" s="7">
        <v>20.009999999999998</v>
      </c>
      <c r="F64" s="7"/>
      <c r="G64" s="54">
        <f t="shared" si="12"/>
        <v>20.009999999999998</v>
      </c>
      <c r="H64" s="64" t="e">
        <f t="shared" si="13"/>
        <v>#DIV/0!</v>
      </c>
    </row>
    <row r="65" spans="1:8" ht="21" customHeight="1">
      <c r="A65" s="23">
        <v>21013</v>
      </c>
      <c r="B65" s="35" t="s">
        <v>92</v>
      </c>
      <c r="C65" s="7">
        <f aca="true" t="shared" si="23" ref="C65:F65">C66</f>
        <v>2718.33</v>
      </c>
      <c r="D65" s="7">
        <f t="shared" si="23"/>
        <v>3343</v>
      </c>
      <c r="E65" s="7">
        <f t="shared" si="23"/>
        <v>0</v>
      </c>
      <c r="F65" s="7">
        <f t="shared" si="23"/>
        <v>3343</v>
      </c>
      <c r="G65" s="54">
        <f t="shared" si="12"/>
        <v>624.6700000000001</v>
      </c>
      <c r="H65" s="64">
        <f t="shared" si="13"/>
        <v>0.22979917817189233</v>
      </c>
    </row>
    <row r="66" spans="1:8" ht="21" customHeight="1">
      <c r="A66" s="23">
        <v>2101301</v>
      </c>
      <c r="B66" s="39" t="s">
        <v>93</v>
      </c>
      <c r="C66" s="7">
        <v>2718.33</v>
      </c>
      <c r="D66" s="69">
        <f t="shared" si="15"/>
        <v>3343</v>
      </c>
      <c r="E66" s="7">
        <v>0</v>
      </c>
      <c r="F66" s="7">
        <v>3343</v>
      </c>
      <c r="G66" s="54">
        <f t="shared" si="12"/>
        <v>624.6700000000001</v>
      </c>
      <c r="H66" s="64">
        <f t="shared" si="13"/>
        <v>0.22979917817189233</v>
      </c>
    </row>
    <row r="67" spans="1:8" ht="21" customHeight="1">
      <c r="A67" s="23">
        <v>21014</v>
      </c>
      <c r="B67" s="35" t="s">
        <v>94</v>
      </c>
      <c r="C67" s="7">
        <f aca="true" t="shared" si="24" ref="C67:F67">C68</f>
        <v>868.27</v>
      </c>
      <c r="D67" s="7">
        <f t="shared" si="24"/>
        <v>1013.4</v>
      </c>
      <c r="E67" s="7">
        <f t="shared" si="24"/>
        <v>0</v>
      </c>
      <c r="F67" s="7">
        <f t="shared" si="24"/>
        <v>1013.4</v>
      </c>
      <c r="G67" s="54">
        <f t="shared" si="12"/>
        <v>145.13</v>
      </c>
      <c r="H67" s="64">
        <f t="shared" si="13"/>
        <v>0.1671484676425536</v>
      </c>
    </row>
    <row r="68" spans="1:8" ht="21" customHeight="1">
      <c r="A68" s="23">
        <v>2101401</v>
      </c>
      <c r="B68" s="39" t="s">
        <v>95</v>
      </c>
      <c r="C68" s="7">
        <v>868.27</v>
      </c>
      <c r="D68" s="69">
        <f t="shared" si="15"/>
        <v>1013.4</v>
      </c>
      <c r="E68" s="7">
        <v>0</v>
      </c>
      <c r="F68" s="7">
        <v>1013.4</v>
      </c>
      <c r="G68" s="54">
        <f t="shared" si="12"/>
        <v>145.13</v>
      </c>
      <c r="H68" s="64">
        <f t="shared" si="13"/>
        <v>0.1671484676425536</v>
      </c>
    </row>
    <row r="69" spans="1:8" ht="21" customHeight="1">
      <c r="A69" s="23">
        <v>21016</v>
      </c>
      <c r="B69" s="35" t="s">
        <v>96</v>
      </c>
      <c r="C69" s="7">
        <f aca="true" t="shared" si="25" ref="C69:F69">C70</f>
        <v>3000.17</v>
      </c>
      <c r="D69" s="7">
        <f t="shared" si="25"/>
        <v>3918.27</v>
      </c>
      <c r="E69" s="7">
        <f t="shared" si="25"/>
        <v>88.91</v>
      </c>
      <c r="F69" s="7">
        <f t="shared" si="25"/>
        <v>3829.36</v>
      </c>
      <c r="G69" s="54">
        <f t="shared" si="12"/>
        <v>918.0999999999999</v>
      </c>
      <c r="H69" s="64">
        <f t="shared" si="13"/>
        <v>0.30601599242709576</v>
      </c>
    </row>
    <row r="70" spans="1:8" ht="21" customHeight="1">
      <c r="A70" s="23">
        <v>2101601</v>
      </c>
      <c r="B70" s="39" t="s">
        <v>97</v>
      </c>
      <c r="C70" s="7">
        <v>3000.17</v>
      </c>
      <c r="D70" s="69">
        <f t="shared" si="15"/>
        <v>3918.27</v>
      </c>
      <c r="E70" s="7">
        <v>88.91</v>
      </c>
      <c r="F70" s="70">
        <f>3827.38+1.98</f>
        <v>3829.36</v>
      </c>
      <c r="G70" s="54">
        <f t="shared" si="12"/>
        <v>918.0999999999999</v>
      </c>
      <c r="H70" s="64">
        <f t="shared" si="13"/>
        <v>0.30601599242709576</v>
      </c>
    </row>
    <row r="71" spans="1:8" ht="21" customHeight="1">
      <c r="A71" s="23">
        <v>212</v>
      </c>
      <c r="B71" s="35" t="s">
        <v>98</v>
      </c>
      <c r="C71" s="7">
        <f aca="true" t="shared" si="26" ref="C71:F71">C72</f>
        <v>69.72</v>
      </c>
      <c r="D71" s="7">
        <f t="shared" si="26"/>
        <v>0</v>
      </c>
      <c r="E71" s="7">
        <f t="shared" si="26"/>
        <v>0</v>
      </c>
      <c r="F71" s="7">
        <f t="shared" si="26"/>
        <v>0</v>
      </c>
      <c r="G71" s="54">
        <f t="shared" si="12"/>
        <v>-69.72</v>
      </c>
      <c r="H71" s="64">
        <f t="shared" si="13"/>
        <v>-1</v>
      </c>
    </row>
    <row r="72" spans="1:8" ht="21" customHeight="1">
      <c r="A72" s="23">
        <v>21203</v>
      </c>
      <c r="B72" s="35" t="s">
        <v>181</v>
      </c>
      <c r="C72" s="7">
        <f aca="true" t="shared" si="27" ref="C72:F72">C73</f>
        <v>69.72</v>
      </c>
      <c r="D72" s="7">
        <f t="shared" si="27"/>
        <v>0</v>
      </c>
      <c r="E72" s="7">
        <f t="shared" si="27"/>
        <v>0</v>
      </c>
      <c r="F72" s="7">
        <f t="shared" si="27"/>
        <v>0</v>
      </c>
      <c r="G72" s="54">
        <f t="shared" si="12"/>
        <v>-69.72</v>
      </c>
      <c r="H72" s="64">
        <f t="shared" si="13"/>
        <v>-1</v>
      </c>
    </row>
    <row r="73" spans="1:8" ht="21" customHeight="1">
      <c r="A73" s="23">
        <v>2120399</v>
      </c>
      <c r="B73" s="39" t="s">
        <v>182</v>
      </c>
      <c r="C73" s="7">
        <v>69.72</v>
      </c>
      <c r="D73" s="69">
        <f t="shared" si="15"/>
        <v>0</v>
      </c>
      <c r="E73" s="7">
        <v>0</v>
      </c>
      <c r="F73" s="7">
        <v>0</v>
      </c>
      <c r="G73" s="54">
        <f t="shared" si="12"/>
        <v>-69.72</v>
      </c>
      <c r="H73" s="64">
        <f t="shared" si="13"/>
        <v>-1</v>
      </c>
    </row>
    <row r="74" spans="1:8" ht="21" customHeight="1">
      <c r="A74" s="23">
        <v>213</v>
      </c>
      <c r="B74" s="35" t="s">
        <v>101</v>
      </c>
      <c r="C74" s="7">
        <f aca="true" t="shared" si="28" ref="C74:F74">C75+C77</f>
        <v>129.51</v>
      </c>
      <c r="D74" s="7">
        <f t="shared" si="28"/>
        <v>310.5</v>
      </c>
      <c r="E74" s="7">
        <f t="shared" si="28"/>
        <v>0</v>
      </c>
      <c r="F74" s="7">
        <f t="shared" si="28"/>
        <v>310.5</v>
      </c>
      <c r="G74" s="54">
        <f t="shared" si="12"/>
        <v>180.99</v>
      </c>
      <c r="H74" s="64">
        <f t="shared" si="13"/>
        <v>1.3974982626824186</v>
      </c>
    </row>
    <row r="75" spans="1:8" ht="21" customHeight="1">
      <c r="A75" s="23">
        <v>21301</v>
      </c>
      <c r="B75" s="35" t="s">
        <v>102</v>
      </c>
      <c r="C75" s="7">
        <f aca="true" t="shared" si="29" ref="C75:F75">C76</f>
        <v>8.46</v>
      </c>
      <c r="D75" s="7">
        <f t="shared" si="29"/>
        <v>8.5</v>
      </c>
      <c r="E75" s="7">
        <f t="shared" si="29"/>
        <v>0</v>
      </c>
      <c r="F75" s="7">
        <f t="shared" si="29"/>
        <v>8.5</v>
      </c>
      <c r="G75" s="54">
        <f t="shared" si="12"/>
        <v>0.03999999999999915</v>
      </c>
      <c r="H75" s="64">
        <f t="shared" si="13"/>
        <v>0.004728132387706754</v>
      </c>
    </row>
    <row r="76" spans="1:8" ht="21" customHeight="1">
      <c r="A76" s="23">
        <v>2130119</v>
      </c>
      <c r="B76" s="39" t="s">
        <v>103</v>
      </c>
      <c r="C76" s="7">
        <v>8.46</v>
      </c>
      <c r="D76" s="69">
        <f aca="true" t="shared" si="30" ref="D76:D81">E76+F76</f>
        <v>8.5</v>
      </c>
      <c r="E76" s="7">
        <v>0</v>
      </c>
      <c r="F76" s="7">
        <v>8.5</v>
      </c>
      <c r="G76" s="54">
        <f t="shared" si="12"/>
        <v>0.03999999999999915</v>
      </c>
      <c r="H76" s="64">
        <f t="shared" si="13"/>
        <v>0.004728132387706754</v>
      </c>
    </row>
    <row r="77" spans="1:8" ht="21" customHeight="1">
      <c r="A77" s="23">
        <v>21303</v>
      </c>
      <c r="B77" s="35" t="s">
        <v>104</v>
      </c>
      <c r="C77" s="7">
        <f aca="true" t="shared" si="31" ref="C77:F77">C78</f>
        <v>121.05</v>
      </c>
      <c r="D77" s="7">
        <f t="shared" si="31"/>
        <v>302</v>
      </c>
      <c r="E77" s="7">
        <f t="shared" si="31"/>
        <v>0</v>
      </c>
      <c r="F77" s="7">
        <f t="shared" si="31"/>
        <v>302</v>
      </c>
      <c r="G77" s="54">
        <f t="shared" si="12"/>
        <v>180.95</v>
      </c>
      <c r="H77" s="64">
        <f t="shared" si="13"/>
        <v>1.4948368442792235</v>
      </c>
    </row>
    <row r="78" spans="1:8" ht="21" customHeight="1">
      <c r="A78" s="23">
        <v>2130321</v>
      </c>
      <c r="B78" s="39" t="s">
        <v>105</v>
      </c>
      <c r="C78" s="7">
        <v>121.05</v>
      </c>
      <c r="D78" s="69">
        <f t="shared" si="30"/>
        <v>302</v>
      </c>
      <c r="E78" s="7">
        <v>0</v>
      </c>
      <c r="F78" s="7">
        <v>302</v>
      </c>
      <c r="G78" s="54">
        <f t="shared" si="12"/>
        <v>180.95</v>
      </c>
      <c r="H78" s="64">
        <f t="shared" si="13"/>
        <v>1.4948368442792235</v>
      </c>
    </row>
    <row r="79" spans="1:8" ht="21" customHeight="1">
      <c r="A79" s="23">
        <v>221</v>
      </c>
      <c r="B79" s="35" t="s">
        <v>108</v>
      </c>
      <c r="C79" s="7">
        <f aca="true" t="shared" si="32" ref="C79:F79">C80</f>
        <v>162.12</v>
      </c>
      <c r="D79" s="7">
        <f t="shared" si="32"/>
        <v>166.27</v>
      </c>
      <c r="E79" s="7">
        <f t="shared" si="32"/>
        <v>166.27</v>
      </c>
      <c r="F79" s="7">
        <f t="shared" si="32"/>
        <v>0</v>
      </c>
      <c r="G79" s="54">
        <f t="shared" si="12"/>
        <v>4.150000000000006</v>
      </c>
      <c r="H79" s="64">
        <f t="shared" si="13"/>
        <v>0.025598322230446616</v>
      </c>
    </row>
    <row r="80" spans="1:8" ht="21" customHeight="1">
      <c r="A80" s="23">
        <v>22102</v>
      </c>
      <c r="B80" s="35" t="s">
        <v>109</v>
      </c>
      <c r="C80" s="7">
        <f aca="true" t="shared" si="33" ref="C80:F80">C81</f>
        <v>162.12</v>
      </c>
      <c r="D80" s="7">
        <f t="shared" si="33"/>
        <v>166.27</v>
      </c>
      <c r="E80" s="7">
        <f t="shared" si="33"/>
        <v>166.27</v>
      </c>
      <c r="F80" s="7">
        <f t="shared" si="33"/>
        <v>0</v>
      </c>
      <c r="G80" s="54">
        <f t="shared" si="12"/>
        <v>4.150000000000006</v>
      </c>
      <c r="H80" s="64">
        <f t="shared" si="13"/>
        <v>0.025598322230446616</v>
      </c>
    </row>
    <row r="81" spans="1:8" ht="21" customHeight="1">
      <c r="A81" s="23">
        <v>2210201</v>
      </c>
      <c r="B81" s="39" t="s">
        <v>110</v>
      </c>
      <c r="C81" s="7">
        <v>162.12</v>
      </c>
      <c r="D81" s="69">
        <f t="shared" si="30"/>
        <v>166.27</v>
      </c>
      <c r="E81" s="7">
        <v>166.27</v>
      </c>
      <c r="F81" s="7">
        <v>0</v>
      </c>
      <c r="G81" s="54">
        <f t="shared" si="12"/>
        <v>4.150000000000006</v>
      </c>
      <c r="H81" s="64">
        <f t="shared" si="13"/>
        <v>0.025598322230446616</v>
      </c>
    </row>
    <row r="82" spans="1:8" ht="21" customHeight="1">
      <c r="A82" s="41"/>
      <c r="B82" s="42"/>
      <c r="C82" s="42"/>
      <c r="D82" s="37"/>
      <c r="E82" s="42"/>
      <c r="F82" s="37"/>
      <c r="G82" s="74"/>
      <c r="H82" s="74"/>
    </row>
    <row r="83" spans="1:8" ht="21" customHeight="1">
      <c r="A83" s="41"/>
      <c r="B83" s="7"/>
      <c r="C83" s="7"/>
      <c r="D83" s="37"/>
      <c r="E83" s="37"/>
      <c r="F83" s="37"/>
      <c r="G83" s="74"/>
      <c r="H83" s="74"/>
    </row>
    <row r="85" spans="1:3" ht="19.5" customHeight="1">
      <c r="A85" s="43" t="s">
        <v>161</v>
      </c>
      <c r="B85" s="43"/>
      <c r="C85" s="43"/>
    </row>
  </sheetData>
  <sheetProtection/>
  <mergeCells count="8">
    <mergeCell ref="A1:B1"/>
    <mergeCell ref="A3:H3"/>
    <mergeCell ref="A5:B5"/>
    <mergeCell ref="D5:F5"/>
    <mergeCell ref="G5:H5"/>
    <mergeCell ref="A7:B7"/>
    <mergeCell ref="A85:B85"/>
    <mergeCell ref="C5:C6"/>
  </mergeCells>
  <printOptions/>
  <pageMargins left="0.55" right="0.55" top="0.61" bottom="0.61" header="0.5" footer="0.5"/>
  <pageSetup fitToHeight="0" fitToWidth="1" horizontalDpi="1200" verticalDpi="12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4">
      <selection activeCell="E12" sqref="E12"/>
    </sheetView>
  </sheetViews>
  <sheetFormatPr defaultColWidth="9.00390625" defaultRowHeight="14.25"/>
  <cols>
    <col min="1" max="1" width="26.125" style="0" customWidth="1"/>
    <col min="2" max="2" width="24.75390625" style="0" customWidth="1"/>
    <col min="3" max="4" width="19.75390625" style="0" customWidth="1"/>
    <col min="5" max="5" width="17.00390625" style="0" customWidth="1"/>
  </cols>
  <sheetData>
    <row r="1" ht="14.25">
      <c r="A1" s="47"/>
    </row>
    <row r="2" spans="1:5" s="6" customFormat="1" ht="12">
      <c r="A2" s="13"/>
      <c r="E2" s="2" t="s">
        <v>183</v>
      </c>
    </row>
    <row r="3" spans="1:5" s="46" customFormat="1" ht="25.5" customHeight="1">
      <c r="A3" s="4" t="s">
        <v>184</v>
      </c>
      <c r="B3" s="5"/>
      <c r="C3" s="5"/>
      <c r="D3" s="48"/>
      <c r="E3" s="48"/>
    </row>
    <row r="4" spans="1:5" s="6" customFormat="1" ht="26.25" customHeight="1">
      <c r="A4" s="49" t="s">
        <v>3</v>
      </c>
      <c r="E4" s="2" t="s">
        <v>4</v>
      </c>
    </row>
    <row r="5" spans="1:5" ht="21" customHeight="1">
      <c r="A5" s="50" t="s">
        <v>185</v>
      </c>
      <c r="B5" s="32"/>
      <c r="C5" s="51" t="s">
        <v>186</v>
      </c>
      <c r="D5" s="52"/>
      <c r="E5" s="53"/>
    </row>
    <row r="6" spans="1:5" ht="21" customHeight="1">
      <c r="A6" s="7" t="s">
        <v>168</v>
      </c>
      <c r="B6" s="7" t="s">
        <v>169</v>
      </c>
      <c r="C6" s="7" t="s">
        <v>16</v>
      </c>
      <c r="D6" s="54" t="s">
        <v>187</v>
      </c>
      <c r="E6" s="54" t="s">
        <v>188</v>
      </c>
    </row>
    <row r="7" spans="1:5" ht="21" customHeight="1">
      <c r="A7" s="55" t="s">
        <v>16</v>
      </c>
      <c r="B7" s="56"/>
      <c r="C7" s="7">
        <f>C8+C20+C39</f>
        <v>2748.8599999999997</v>
      </c>
      <c r="D7" s="57">
        <f>D8+D39</f>
        <v>2408.7299999999996</v>
      </c>
      <c r="E7" s="57">
        <f>E20</f>
        <v>340.13</v>
      </c>
    </row>
    <row r="8" spans="1:5" ht="21" customHeight="1">
      <c r="A8" s="58" t="s">
        <v>189</v>
      </c>
      <c r="B8" s="58" t="s">
        <v>190</v>
      </c>
      <c r="C8" s="7">
        <f>D8+E8</f>
        <v>2204.2799999999997</v>
      </c>
      <c r="D8" s="59">
        <f>SUM(D9:D19)</f>
        <v>2204.2799999999997</v>
      </c>
      <c r="E8" s="59">
        <f>SUM(E9:E19)</f>
        <v>0</v>
      </c>
    </row>
    <row r="9" spans="1:5" ht="21" customHeight="1">
      <c r="A9" s="58" t="s">
        <v>191</v>
      </c>
      <c r="B9" s="58" t="s">
        <v>192</v>
      </c>
      <c r="C9" s="7">
        <f aca="true" t="shared" si="0" ref="C9:C44">D9+E9</f>
        <v>257.45</v>
      </c>
      <c r="D9" s="60">
        <v>257.45</v>
      </c>
      <c r="E9" s="61"/>
    </row>
    <row r="10" spans="1:5" ht="21" customHeight="1">
      <c r="A10" s="58" t="s">
        <v>193</v>
      </c>
      <c r="B10" s="58" t="s">
        <v>194</v>
      </c>
      <c r="C10" s="7">
        <f t="shared" si="0"/>
        <v>280.5</v>
      </c>
      <c r="D10" s="59">
        <v>280.5</v>
      </c>
      <c r="E10" s="61"/>
    </row>
    <row r="11" spans="1:5" ht="21" customHeight="1">
      <c r="A11" s="58" t="s">
        <v>195</v>
      </c>
      <c r="B11" s="58" t="s">
        <v>196</v>
      </c>
      <c r="C11" s="7">
        <f t="shared" si="0"/>
        <v>312.21</v>
      </c>
      <c r="D11" s="59">
        <v>312.21</v>
      </c>
      <c r="E11" s="61"/>
    </row>
    <row r="12" spans="1:5" ht="21" customHeight="1">
      <c r="A12" s="58" t="s">
        <v>197</v>
      </c>
      <c r="B12" s="58" t="s">
        <v>198</v>
      </c>
      <c r="C12" s="7">
        <f t="shared" si="0"/>
        <v>460.08</v>
      </c>
      <c r="D12" s="59">
        <v>460.08</v>
      </c>
      <c r="E12" s="61"/>
    </row>
    <row r="13" spans="1:5" ht="21" customHeight="1">
      <c r="A13" s="58" t="s">
        <v>199</v>
      </c>
      <c r="B13" s="58" t="s">
        <v>200</v>
      </c>
      <c r="C13" s="7">
        <f t="shared" si="0"/>
        <v>176.99</v>
      </c>
      <c r="D13" s="59">
        <v>176.99</v>
      </c>
      <c r="E13" s="61"/>
    </row>
    <row r="14" spans="1:5" ht="21" customHeight="1">
      <c r="A14" s="58" t="s">
        <v>201</v>
      </c>
      <c r="B14" s="58" t="s">
        <v>202</v>
      </c>
      <c r="C14" s="7">
        <f t="shared" si="0"/>
        <v>69.61</v>
      </c>
      <c r="D14" s="59">
        <v>69.61</v>
      </c>
      <c r="E14" s="61"/>
    </row>
    <row r="15" spans="1:5" ht="21" customHeight="1">
      <c r="A15" s="58" t="s">
        <v>203</v>
      </c>
      <c r="B15" s="58" t="s">
        <v>204</v>
      </c>
      <c r="C15" s="7">
        <f t="shared" si="0"/>
        <v>43.76</v>
      </c>
      <c r="D15" s="59">
        <v>43.76</v>
      </c>
      <c r="E15" s="61"/>
    </row>
    <row r="16" spans="1:5" ht="21" customHeight="1">
      <c r="A16" s="58" t="s">
        <v>205</v>
      </c>
      <c r="B16" s="58" t="s">
        <v>206</v>
      </c>
      <c r="C16" s="7">
        <f t="shared" si="0"/>
        <v>35.43</v>
      </c>
      <c r="D16" s="59">
        <v>35.43</v>
      </c>
      <c r="E16" s="61"/>
    </row>
    <row r="17" spans="1:5" ht="21" customHeight="1">
      <c r="A17" s="58" t="s">
        <v>207</v>
      </c>
      <c r="B17" s="58" t="s">
        <v>208</v>
      </c>
      <c r="C17" s="7">
        <f t="shared" si="0"/>
        <v>8.82</v>
      </c>
      <c r="D17" s="59">
        <v>8.82</v>
      </c>
      <c r="E17" s="61"/>
    </row>
    <row r="18" spans="1:5" ht="21" customHeight="1">
      <c r="A18" s="58" t="s">
        <v>209</v>
      </c>
      <c r="B18" s="58" t="s">
        <v>210</v>
      </c>
      <c r="C18" s="7">
        <f t="shared" si="0"/>
        <v>166.28</v>
      </c>
      <c r="D18" s="59">
        <v>166.28</v>
      </c>
      <c r="E18" s="61"/>
    </row>
    <row r="19" spans="1:5" ht="21" customHeight="1">
      <c r="A19" s="58" t="s">
        <v>211</v>
      </c>
      <c r="B19" s="58" t="s">
        <v>212</v>
      </c>
      <c r="C19" s="7">
        <f t="shared" si="0"/>
        <v>393.15</v>
      </c>
      <c r="D19" s="59">
        <v>393.15</v>
      </c>
      <c r="E19" s="61"/>
    </row>
    <row r="20" spans="1:5" ht="21" customHeight="1">
      <c r="A20" s="58" t="s">
        <v>213</v>
      </c>
      <c r="B20" s="58" t="s">
        <v>214</v>
      </c>
      <c r="C20" s="7">
        <f t="shared" si="0"/>
        <v>340.13</v>
      </c>
      <c r="D20" s="59">
        <f>SUM(D21:D38)</f>
        <v>0</v>
      </c>
      <c r="E20" s="59">
        <f>SUM(E21:E38)</f>
        <v>340.13</v>
      </c>
    </row>
    <row r="21" spans="1:5" ht="21" customHeight="1">
      <c r="A21" s="58" t="s">
        <v>215</v>
      </c>
      <c r="B21" s="58" t="s">
        <v>216</v>
      </c>
      <c r="C21" s="7">
        <f t="shared" si="0"/>
        <v>21.44</v>
      </c>
      <c r="D21" s="61"/>
      <c r="E21" s="60">
        <v>21.44</v>
      </c>
    </row>
    <row r="22" spans="1:5" ht="21" customHeight="1">
      <c r="A22" s="58" t="s">
        <v>217</v>
      </c>
      <c r="B22" s="58" t="s">
        <v>218</v>
      </c>
      <c r="C22" s="7">
        <f t="shared" si="0"/>
        <v>10.1</v>
      </c>
      <c r="D22" s="61"/>
      <c r="E22" s="59">
        <v>10.1</v>
      </c>
    </row>
    <row r="23" spans="1:5" ht="21" customHeight="1">
      <c r="A23" s="58" t="s">
        <v>219</v>
      </c>
      <c r="B23" s="58" t="s">
        <v>220</v>
      </c>
      <c r="C23" s="7">
        <f t="shared" si="0"/>
        <v>0.06</v>
      </c>
      <c r="D23" s="61"/>
      <c r="E23" s="59">
        <v>0.06</v>
      </c>
    </row>
    <row r="24" spans="1:5" ht="21" customHeight="1">
      <c r="A24" s="58" t="s">
        <v>221</v>
      </c>
      <c r="B24" s="58" t="s">
        <v>222</v>
      </c>
      <c r="C24" s="7">
        <f t="shared" si="0"/>
        <v>10.94</v>
      </c>
      <c r="D24" s="61"/>
      <c r="E24" s="59">
        <v>10.94</v>
      </c>
    </row>
    <row r="25" spans="1:5" ht="21" customHeight="1">
      <c r="A25" s="58" t="s">
        <v>223</v>
      </c>
      <c r="B25" s="58" t="s">
        <v>224</v>
      </c>
      <c r="C25" s="7">
        <f t="shared" si="0"/>
        <v>22.77</v>
      </c>
      <c r="D25" s="61"/>
      <c r="E25" s="59">
        <v>22.77</v>
      </c>
    </row>
    <row r="26" spans="1:5" ht="21" customHeight="1">
      <c r="A26" s="58" t="s">
        <v>225</v>
      </c>
      <c r="B26" s="58" t="s">
        <v>226</v>
      </c>
      <c r="C26" s="7">
        <f t="shared" si="0"/>
        <v>4.39</v>
      </c>
      <c r="D26" s="61"/>
      <c r="E26" s="59">
        <v>4.39</v>
      </c>
    </row>
    <row r="27" spans="1:5" ht="21" customHeight="1">
      <c r="A27" s="58" t="s">
        <v>227</v>
      </c>
      <c r="B27" s="58" t="s">
        <v>228</v>
      </c>
      <c r="C27" s="7">
        <f t="shared" si="0"/>
        <v>92.9</v>
      </c>
      <c r="D27" s="61"/>
      <c r="E27" s="59">
        <v>92.9</v>
      </c>
    </row>
    <row r="28" spans="1:5" ht="21" customHeight="1">
      <c r="A28" s="58" t="s">
        <v>229</v>
      </c>
      <c r="B28" s="58" t="s">
        <v>230</v>
      </c>
      <c r="C28" s="7">
        <f t="shared" si="0"/>
        <v>1.7</v>
      </c>
      <c r="D28" s="61"/>
      <c r="E28" s="59">
        <v>1.7</v>
      </c>
    </row>
    <row r="29" spans="1:5" ht="21" customHeight="1">
      <c r="A29" s="58" t="s">
        <v>231</v>
      </c>
      <c r="B29" s="58" t="s">
        <v>232</v>
      </c>
      <c r="C29" s="7">
        <f t="shared" si="0"/>
        <v>41.69</v>
      </c>
      <c r="D29" s="61"/>
      <c r="E29" s="59">
        <v>41.69</v>
      </c>
    </row>
    <row r="30" spans="1:5" ht="21" customHeight="1">
      <c r="A30" s="58" t="s">
        <v>233</v>
      </c>
      <c r="B30" s="58" t="s">
        <v>234</v>
      </c>
      <c r="C30" s="7">
        <f t="shared" si="0"/>
        <v>1.08</v>
      </c>
      <c r="D30" s="61"/>
      <c r="E30" s="59">
        <v>1.08</v>
      </c>
    </row>
    <row r="31" spans="1:5" ht="21" customHeight="1">
      <c r="A31" s="58" t="s">
        <v>235</v>
      </c>
      <c r="B31" s="58" t="s">
        <v>236</v>
      </c>
      <c r="C31" s="7">
        <f t="shared" si="0"/>
        <v>5.68</v>
      </c>
      <c r="D31" s="61"/>
      <c r="E31" s="59">
        <v>5.68</v>
      </c>
    </row>
    <row r="32" spans="1:5" ht="21" customHeight="1">
      <c r="A32" s="58" t="s">
        <v>237</v>
      </c>
      <c r="B32" s="58" t="s">
        <v>238</v>
      </c>
      <c r="C32" s="7">
        <f t="shared" si="0"/>
        <v>6.2</v>
      </c>
      <c r="D32" s="61"/>
      <c r="E32" s="59">
        <v>6.2</v>
      </c>
    </row>
    <row r="33" spans="1:5" ht="21" customHeight="1">
      <c r="A33" s="58" t="s">
        <v>239</v>
      </c>
      <c r="B33" s="58" t="s">
        <v>240</v>
      </c>
      <c r="C33" s="7">
        <f t="shared" si="0"/>
        <v>5.5</v>
      </c>
      <c r="D33" s="61"/>
      <c r="E33" s="59">
        <v>5.5</v>
      </c>
    </row>
    <row r="34" spans="1:5" ht="21" customHeight="1">
      <c r="A34" s="58" t="s">
        <v>241</v>
      </c>
      <c r="B34" s="58" t="s">
        <v>242</v>
      </c>
      <c r="C34" s="7">
        <f t="shared" si="0"/>
        <v>22.38</v>
      </c>
      <c r="D34" s="61"/>
      <c r="E34" s="59">
        <v>22.38</v>
      </c>
    </row>
    <row r="35" spans="1:5" ht="21" customHeight="1">
      <c r="A35" s="58" t="s">
        <v>243</v>
      </c>
      <c r="B35" s="58" t="s">
        <v>244</v>
      </c>
      <c r="C35" s="7">
        <f t="shared" si="0"/>
        <v>37.36</v>
      </c>
      <c r="D35" s="61"/>
      <c r="E35" s="59">
        <v>37.36</v>
      </c>
    </row>
    <row r="36" spans="1:5" ht="21" customHeight="1">
      <c r="A36" s="58" t="s">
        <v>245</v>
      </c>
      <c r="B36" s="58" t="s">
        <v>246</v>
      </c>
      <c r="C36" s="7">
        <f t="shared" si="0"/>
        <v>21.8</v>
      </c>
      <c r="D36" s="61"/>
      <c r="E36" s="59">
        <v>21.8</v>
      </c>
    </row>
    <row r="37" spans="1:5" ht="21" customHeight="1">
      <c r="A37" s="58" t="s">
        <v>247</v>
      </c>
      <c r="B37" s="58" t="s">
        <v>248</v>
      </c>
      <c r="C37" s="7">
        <f t="shared" si="0"/>
        <v>31.32</v>
      </c>
      <c r="D37" s="61"/>
      <c r="E37" s="59">
        <v>31.32</v>
      </c>
    </row>
    <row r="38" spans="1:5" ht="21" customHeight="1">
      <c r="A38" s="58" t="s">
        <v>249</v>
      </c>
      <c r="B38" s="58" t="s">
        <v>250</v>
      </c>
      <c r="C38" s="7">
        <f t="shared" si="0"/>
        <v>2.82</v>
      </c>
      <c r="D38" s="61"/>
      <c r="E38" s="59">
        <v>2.82</v>
      </c>
    </row>
    <row r="39" spans="1:5" ht="21" customHeight="1">
      <c r="A39" s="58" t="s">
        <v>251</v>
      </c>
      <c r="B39" s="58" t="s">
        <v>252</v>
      </c>
      <c r="C39" s="7">
        <f t="shared" si="0"/>
        <v>204.45000000000002</v>
      </c>
      <c r="D39" s="59">
        <f>SUM(D40:D44)</f>
        <v>204.45000000000002</v>
      </c>
      <c r="E39" s="59">
        <f>SUM(E40:E44)</f>
        <v>0</v>
      </c>
    </row>
    <row r="40" spans="1:5" ht="21" customHeight="1">
      <c r="A40" s="58" t="s">
        <v>253</v>
      </c>
      <c r="B40" s="58" t="s">
        <v>254</v>
      </c>
      <c r="C40" s="7">
        <f t="shared" si="0"/>
        <v>73.4</v>
      </c>
      <c r="D40" s="59">
        <v>73.4</v>
      </c>
      <c r="E40" s="61"/>
    </row>
    <row r="41" spans="1:5" ht="21" customHeight="1">
      <c r="A41" s="58" t="s">
        <v>255</v>
      </c>
      <c r="B41" s="58" t="s">
        <v>256</v>
      </c>
      <c r="C41" s="7">
        <f t="shared" si="0"/>
        <v>95.15</v>
      </c>
      <c r="D41" s="59">
        <v>95.15</v>
      </c>
      <c r="E41" s="61"/>
    </row>
    <row r="42" spans="1:5" ht="21" customHeight="1">
      <c r="A42" s="58" t="s">
        <v>257</v>
      </c>
      <c r="B42" s="58" t="s">
        <v>258</v>
      </c>
      <c r="C42" s="7">
        <f t="shared" si="0"/>
        <v>28.15</v>
      </c>
      <c r="D42" s="59">
        <v>28.15</v>
      </c>
      <c r="E42" s="61"/>
    </row>
    <row r="43" spans="1:5" ht="21" customHeight="1">
      <c r="A43" s="58" t="s">
        <v>259</v>
      </c>
      <c r="B43" s="58" t="s">
        <v>260</v>
      </c>
      <c r="C43" s="7">
        <f t="shared" si="0"/>
        <v>0.11</v>
      </c>
      <c r="D43" s="59">
        <v>0.11</v>
      </c>
      <c r="E43" s="61"/>
    </row>
    <row r="44" spans="1:5" ht="21" customHeight="1">
      <c r="A44" s="58" t="s">
        <v>261</v>
      </c>
      <c r="B44" s="58" t="s">
        <v>262</v>
      </c>
      <c r="C44" s="7">
        <f t="shared" si="0"/>
        <v>7.64</v>
      </c>
      <c r="D44" s="59">
        <v>7.64</v>
      </c>
      <c r="E44" s="61"/>
    </row>
    <row r="45" spans="1:5" ht="21" customHeight="1">
      <c r="A45" s="7"/>
      <c r="B45" s="62"/>
      <c r="C45" s="62"/>
      <c r="D45" s="61"/>
      <c r="E45" s="61"/>
    </row>
    <row r="46" spans="1:5" ht="21" customHeight="1">
      <c r="A46" s="7"/>
      <c r="B46" s="62"/>
      <c r="C46" s="62"/>
      <c r="D46" s="61"/>
      <c r="E46" s="61"/>
    </row>
    <row r="48" spans="1:2" ht="14.25">
      <c r="A48" s="6" t="s">
        <v>263</v>
      </c>
      <c r="B48" s="6"/>
    </row>
  </sheetData>
  <sheetProtection/>
  <mergeCells count="4">
    <mergeCell ref="A3:E3"/>
    <mergeCell ref="A5:B5"/>
    <mergeCell ref="C5:E5"/>
    <mergeCell ref="A7:B7"/>
  </mergeCells>
  <printOptions/>
  <pageMargins left="1.65" right="0.95" top="0.55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0"/>
  <sheetViews>
    <sheetView workbookViewId="0" topLeftCell="A1">
      <selection activeCell="A4" sqref="A4"/>
    </sheetView>
  </sheetViews>
  <sheetFormatPr defaultColWidth="6.875" defaultRowHeight="19.5" customHeight="1"/>
  <cols>
    <col min="1" max="1" width="15.375" style="13" customWidth="1"/>
    <col min="2" max="2" width="33.50390625" style="13" customWidth="1"/>
    <col min="3" max="3" width="25.875" style="14" customWidth="1"/>
    <col min="4" max="4" width="22.75390625" style="14" customWidth="1"/>
    <col min="5" max="5" width="22.375" style="14" customWidth="1"/>
    <col min="6" max="244" width="14.625" style="13" customWidth="1"/>
    <col min="245" max="252" width="6.875" style="0" customWidth="1"/>
  </cols>
  <sheetData>
    <row r="1" spans="1:8" s="6" customFormat="1" ht="19.5" customHeight="1">
      <c r="A1" s="1"/>
      <c r="B1" s="1"/>
      <c r="C1" s="14"/>
      <c r="D1" s="14"/>
      <c r="E1" s="14"/>
      <c r="F1" s="13"/>
      <c r="G1" s="13"/>
      <c r="H1" s="13"/>
    </row>
    <row r="2" spans="1:8" s="6" customFormat="1" ht="18.75" customHeight="1">
      <c r="A2" s="1"/>
      <c r="B2" s="1"/>
      <c r="C2" s="14"/>
      <c r="D2" s="14"/>
      <c r="E2" s="15" t="s">
        <v>264</v>
      </c>
      <c r="F2" s="13"/>
      <c r="G2" s="13"/>
      <c r="H2" s="13"/>
    </row>
    <row r="3" spans="1:244" s="11" customFormat="1" ht="32.25" customHeight="1">
      <c r="A3" s="16" t="s">
        <v>265</v>
      </c>
      <c r="B3" s="17"/>
      <c r="C3" s="17"/>
      <c r="D3" s="17"/>
      <c r="E3" s="17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spans="1:5" ht="19.5" customHeight="1">
      <c r="A4" s="20" t="s">
        <v>3</v>
      </c>
      <c r="B4" s="21"/>
      <c r="C4" s="22"/>
      <c r="D4" s="22"/>
      <c r="E4" s="10" t="s">
        <v>4</v>
      </c>
    </row>
    <row r="5" spans="1:5" ht="19.5" customHeight="1">
      <c r="A5" s="23" t="s">
        <v>164</v>
      </c>
      <c r="B5" s="24"/>
      <c r="C5" s="25" t="s">
        <v>266</v>
      </c>
      <c r="D5" s="26"/>
      <c r="E5" s="27"/>
    </row>
    <row r="6" spans="1:5" s="12" customFormat="1" ht="50.25" customHeight="1">
      <c r="A6" s="28" t="s">
        <v>168</v>
      </c>
      <c r="B6" s="29" t="s">
        <v>169</v>
      </c>
      <c r="C6" s="30" t="s">
        <v>16</v>
      </c>
      <c r="D6" s="30" t="s">
        <v>143</v>
      </c>
      <c r="E6" s="30" t="s">
        <v>144</v>
      </c>
    </row>
    <row r="7" spans="1:5" s="12" customFormat="1" ht="21" customHeight="1">
      <c r="A7" s="31" t="s">
        <v>16</v>
      </c>
      <c r="B7" s="32"/>
      <c r="C7" s="33">
        <f>D7+E7</f>
        <v>8312.220000000001</v>
      </c>
      <c r="D7" s="33"/>
      <c r="E7" s="33">
        <f>E8+E14+E17+E21</f>
        <v>8312.220000000001</v>
      </c>
    </row>
    <row r="8" spans="1:5" ht="21" customHeight="1">
      <c r="A8" s="34">
        <v>208</v>
      </c>
      <c r="B8" s="35" t="s">
        <v>10</v>
      </c>
      <c r="C8" s="33">
        <f aca="true" t="shared" si="0" ref="C8:C25">D8+E8</f>
        <v>506.22</v>
      </c>
      <c r="D8" s="36"/>
      <c r="E8" s="37">
        <f>E9+E12</f>
        <v>506.22</v>
      </c>
    </row>
    <row r="9" spans="1:5" ht="21" customHeight="1">
      <c r="A9" s="34" t="s">
        <v>267</v>
      </c>
      <c r="B9" s="35" t="s">
        <v>76</v>
      </c>
      <c r="C9" s="33">
        <f t="shared" si="0"/>
        <v>289.22</v>
      </c>
      <c r="D9" s="38"/>
      <c r="E9" s="37">
        <f>E10+E11</f>
        <v>289.22</v>
      </c>
    </row>
    <row r="10" spans="1:5" ht="21" customHeight="1">
      <c r="A10" s="34">
        <v>2082201</v>
      </c>
      <c r="B10" s="39" t="s">
        <v>77</v>
      </c>
      <c r="C10" s="33">
        <f t="shared" si="0"/>
        <v>284.22</v>
      </c>
      <c r="D10" s="40"/>
      <c r="E10" s="37">
        <v>284.22</v>
      </c>
    </row>
    <row r="11" spans="1:5" ht="21" customHeight="1">
      <c r="A11" s="34">
        <v>2082299</v>
      </c>
      <c r="B11" s="39" t="s">
        <v>78</v>
      </c>
      <c r="C11" s="33">
        <f t="shared" si="0"/>
        <v>5</v>
      </c>
      <c r="D11" s="40"/>
      <c r="E11" s="37">
        <v>5</v>
      </c>
    </row>
    <row r="12" spans="1:5" ht="21" customHeight="1">
      <c r="A12" s="34">
        <v>20823</v>
      </c>
      <c r="B12" s="35" t="s">
        <v>79</v>
      </c>
      <c r="C12" s="33">
        <f t="shared" si="0"/>
        <v>217</v>
      </c>
      <c r="D12" s="37"/>
      <c r="E12" s="37">
        <f aca="true" t="shared" si="1" ref="E12:E15">E13</f>
        <v>217</v>
      </c>
    </row>
    <row r="13" spans="1:5" ht="21" customHeight="1">
      <c r="A13" s="34">
        <v>2082302</v>
      </c>
      <c r="B13" s="39" t="s">
        <v>80</v>
      </c>
      <c r="C13" s="33">
        <f t="shared" si="0"/>
        <v>217</v>
      </c>
      <c r="D13" s="37"/>
      <c r="E13" s="37">
        <v>217</v>
      </c>
    </row>
    <row r="14" spans="1:5" ht="21" customHeight="1">
      <c r="A14" s="34">
        <v>212</v>
      </c>
      <c r="B14" s="35" t="s">
        <v>98</v>
      </c>
      <c r="C14" s="33">
        <f t="shared" si="0"/>
        <v>4577</v>
      </c>
      <c r="D14" s="37"/>
      <c r="E14" s="37">
        <f t="shared" si="1"/>
        <v>4577</v>
      </c>
    </row>
    <row r="15" spans="1:5" ht="21" customHeight="1">
      <c r="A15" s="34">
        <v>21208</v>
      </c>
      <c r="B15" s="35" t="s">
        <v>99</v>
      </c>
      <c r="C15" s="33">
        <f t="shared" si="0"/>
        <v>4577</v>
      </c>
      <c r="D15" s="37"/>
      <c r="E15" s="37">
        <f t="shared" si="1"/>
        <v>4577</v>
      </c>
    </row>
    <row r="16" spans="1:5" ht="21" customHeight="1">
      <c r="A16" s="34">
        <v>2120805</v>
      </c>
      <c r="B16" s="39" t="s">
        <v>100</v>
      </c>
      <c r="C16" s="33">
        <f t="shared" si="0"/>
        <v>4577</v>
      </c>
      <c r="D16" s="37"/>
      <c r="E16" s="37">
        <v>4577</v>
      </c>
    </row>
    <row r="17" spans="1:5" ht="21" customHeight="1">
      <c r="A17" s="34">
        <v>213</v>
      </c>
      <c r="B17" s="35" t="s">
        <v>101</v>
      </c>
      <c r="C17" s="33">
        <f t="shared" si="0"/>
        <v>47</v>
      </c>
      <c r="D17" s="37"/>
      <c r="E17" s="37">
        <f>E18</f>
        <v>47</v>
      </c>
    </row>
    <row r="18" spans="1:5" ht="21" customHeight="1">
      <c r="A18" s="34">
        <v>21366</v>
      </c>
      <c r="B18" s="35" t="s">
        <v>156</v>
      </c>
      <c r="C18" s="33">
        <f t="shared" si="0"/>
        <v>47</v>
      </c>
      <c r="D18" s="37"/>
      <c r="E18" s="37">
        <f>E19+E20</f>
        <v>47</v>
      </c>
    </row>
    <row r="19" spans="1:5" ht="21" customHeight="1">
      <c r="A19" s="34">
        <v>2136601</v>
      </c>
      <c r="B19" s="39" t="s">
        <v>80</v>
      </c>
      <c r="C19" s="33">
        <f t="shared" si="0"/>
        <v>37</v>
      </c>
      <c r="D19" s="37"/>
      <c r="E19" s="37">
        <v>37</v>
      </c>
    </row>
    <row r="20" spans="1:5" ht="21" customHeight="1">
      <c r="A20" s="34">
        <v>2136699</v>
      </c>
      <c r="B20" s="39" t="s">
        <v>107</v>
      </c>
      <c r="C20" s="33">
        <f t="shared" si="0"/>
        <v>10</v>
      </c>
      <c r="D20" s="37"/>
      <c r="E20" s="37">
        <v>10</v>
      </c>
    </row>
    <row r="21" spans="1:5" ht="21" customHeight="1">
      <c r="A21" s="34">
        <v>229</v>
      </c>
      <c r="B21" s="35" t="s">
        <v>111</v>
      </c>
      <c r="C21" s="33">
        <f t="shared" si="0"/>
        <v>3182</v>
      </c>
      <c r="D21" s="37"/>
      <c r="E21" s="37">
        <f>E22+E24</f>
        <v>3182</v>
      </c>
    </row>
    <row r="22" spans="1:5" ht="21" customHeight="1">
      <c r="A22" s="34">
        <v>22908</v>
      </c>
      <c r="B22" s="35" t="s">
        <v>112</v>
      </c>
      <c r="C22" s="33">
        <f t="shared" si="0"/>
        <v>186.5</v>
      </c>
      <c r="D22" s="37"/>
      <c r="E22" s="37">
        <f>E23</f>
        <v>186.5</v>
      </c>
    </row>
    <row r="23" spans="1:5" ht="21" customHeight="1">
      <c r="A23" s="34">
        <v>2290804</v>
      </c>
      <c r="B23" s="39" t="s">
        <v>113</v>
      </c>
      <c r="C23" s="33">
        <f t="shared" si="0"/>
        <v>186.5</v>
      </c>
      <c r="D23" s="37"/>
      <c r="E23" s="37">
        <v>186.5</v>
      </c>
    </row>
    <row r="24" spans="1:5" ht="21" customHeight="1">
      <c r="A24" s="34">
        <v>22960</v>
      </c>
      <c r="B24" s="35" t="s">
        <v>114</v>
      </c>
      <c r="C24" s="33">
        <f t="shared" si="0"/>
        <v>2995.5</v>
      </c>
      <c r="D24" s="37"/>
      <c r="E24" s="37">
        <f>E25</f>
        <v>2995.5</v>
      </c>
    </row>
    <row r="25" spans="1:5" ht="21" customHeight="1">
      <c r="A25" s="34">
        <v>2296002</v>
      </c>
      <c r="B25" s="39" t="s">
        <v>115</v>
      </c>
      <c r="C25" s="33">
        <f t="shared" si="0"/>
        <v>2995.5</v>
      </c>
      <c r="D25" s="37"/>
      <c r="E25" s="37">
        <v>2995.5</v>
      </c>
    </row>
    <row r="26" spans="1:5" ht="21" customHeight="1">
      <c r="A26" s="41"/>
      <c r="B26" s="42"/>
      <c r="C26" s="37"/>
      <c r="D26" s="37"/>
      <c r="E26" s="37"/>
    </row>
    <row r="27" spans="1:5" ht="21" customHeight="1">
      <c r="A27" s="41"/>
      <c r="B27" s="7"/>
      <c r="C27" s="37"/>
      <c r="D27" s="37"/>
      <c r="E27" s="37"/>
    </row>
    <row r="29" spans="1:2" ht="19.5" customHeight="1">
      <c r="A29" s="43" t="s">
        <v>161</v>
      </c>
      <c r="B29" s="43"/>
    </row>
    <row r="30" spans="1:5" ht="19.5" customHeight="1">
      <c r="A30" s="44" t="s">
        <v>268</v>
      </c>
      <c r="C30" s="45"/>
      <c r="D30" s="45"/>
      <c r="E30" s="45"/>
    </row>
  </sheetData>
  <sheetProtection/>
  <mergeCells count="7">
    <mergeCell ref="A1:B1"/>
    <mergeCell ref="A3:E3"/>
    <mergeCell ref="A5:B5"/>
    <mergeCell ref="C5:E5"/>
    <mergeCell ref="A7:B7"/>
    <mergeCell ref="A29:B29"/>
    <mergeCell ref="A30:E30"/>
  </mergeCells>
  <printOptions/>
  <pageMargins left="0.75" right="0.75" top="0.21" bottom="0.09" header="0.5" footer="0.5"/>
  <pageSetup fitToHeight="1" fitToWidth="1" horizontalDpi="1200" verticalDpi="1200" orientation="landscape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4" sqref="A4"/>
    </sheetView>
  </sheetViews>
  <sheetFormatPr defaultColWidth="9.00390625" defaultRowHeight="14.25"/>
  <cols>
    <col min="1" max="1" width="37.125" style="0" customWidth="1"/>
    <col min="2" max="2" width="39.7539062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2" ht="18" customHeight="1">
      <c r="B2" s="2" t="s">
        <v>269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270</v>
      </c>
      <c r="B3" s="5"/>
      <c r="L3" s="10"/>
    </row>
    <row r="4" spans="1:12" ht="17.25" customHeight="1">
      <c r="A4" s="6" t="s">
        <v>3</v>
      </c>
      <c r="B4" s="2" t="s">
        <v>4</v>
      </c>
      <c r="L4" s="2"/>
    </row>
    <row r="5" spans="1:4" ht="21" customHeight="1">
      <c r="A5" s="7" t="s">
        <v>271</v>
      </c>
      <c r="B5" s="7" t="s">
        <v>272</v>
      </c>
      <c r="C5" s="8"/>
      <c r="D5" s="8"/>
    </row>
    <row r="6" spans="1:2" ht="22.5" customHeight="1">
      <c r="A6" s="9" t="s">
        <v>273</v>
      </c>
      <c r="B6" s="9">
        <f>B10+B11</f>
        <v>60.35000000000001</v>
      </c>
    </row>
    <row r="7" spans="1:2" ht="21" customHeight="1">
      <c r="A7" s="9" t="s">
        <v>274</v>
      </c>
      <c r="B7" s="9"/>
    </row>
    <row r="8" spans="1:2" ht="21" customHeight="1">
      <c r="A8" s="9" t="s">
        <v>275</v>
      </c>
      <c r="B8" s="9"/>
    </row>
    <row r="9" spans="1:2" ht="24" customHeight="1">
      <c r="A9" s="9" t="s">
        <v>276</v>
      </c>
      <c r="B9" s="9"/>
    </row>
    <row r="10" spans="1:2" ht="29.25" customHeight="1">
      <c r="A10" s="9" t="s">
        <v>277</v>
      </c>
      <c r="B10" s="9">
        <v>27.73</v>
      </c>
    </row>
    <row r="11" spans="1:2" ht="24.75" customHeight="1">
      <c r="A11" s="9" t="s">
        <v>278</v>
      </c>
      <c r="B11" s="9">
        <f>B12+B13</f>
        <v>32.620000000000005</v>
      </c>
    </row>
    <row r="12" spans="1:2" ht="26.25" customHeight="1">
      <c r="A12" s="9" t="s">
        <v>279</v>
      </c>
      <c r="B12" s="9">
        <v>13</v>
      </c>
    </row>
    <row r="13" spans="1:2" ht="27" customHeight="1">
      <c r="A13" s="9" t="s">
        <v>280</v>
      </c>
      <c r="B13" s="9">
        <v>19.62</v>
      </c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陈欢军</cp:lastModifiedBy>
  <cp:lastPrinted>2018-01-09T02:23:03Z</cp:lastPrinted>
  <dcterms:created xsi:type="dcterms:W3CDTF">2013-02-18T08:49:03Z</dcterms:created>
  <dcterms:modified xsi:type="dcterms:W3CDTF">2019-02-01T01:59:31Z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2052-10.1.0.6395</vt:lpwstr>
  </property>
</Properties>
</file>